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Trabajos\ACOVI\"/>
    </mc:Choice>
  </mc:AlternateContent>
  <workbookProtection workbookAlgorithmName="SHA-512" workbookHashValue="9apTnG057q024lJgZ2pApTdW3qLNL5CnHHVfyrNuohNoyOyybS0zFTeEg6U4In24TrKpfggxHGvU+2zlZSmahw==" workbookSaltValue="Ru+a5jTB1xMmTMQhwGEePg==" workbookSpinCount="100000" lockStructure="1"/>
  <bookViews>
    <workbookView xWindow="0" yWindow="0" windowWidth="20490" windowHeight="7620"/>
  </bookViews>
  <sheets>
    <sheet name="Carga de datos" sheetId="17" r:id="rId1"/>
    <sheet name="Resultado" sheetId="22" r:id="rId2"/>
    <sheet name="Calculos Sin Estabilizacion" sheetId="16" state="veryHidden" r:id="rId3"/>
    <sheet name="Calculos Con Estabilizacion" sheetId="21" state="veryHidden" r:id="rId4"/>
    <sheet name="Tarifas Riego Agricola" sheetId="6" state="veryHidden" r:id="rId5"/>
    <sheet name="IPC" sheetId="23" state="veryHidden" r:id="rId6"/>
    <sheet name="Hoja1" sheetId="20" state="veryHidden" r:id="rId7"/>
  </sheets>
  <externalReferences>
    <externalReference r:id="rId8"/>
  </externalReferences>
  <definedNames>
    <definedName name="_GCR1" localSheetId="3">#REF!</definedName>
    <definedName name="_GCR1" localSheetId="2">#REF!</definedName>
    <definedName name="_GCR1">#REF!</definedName>
    <definedName name="_GCR2" localSheetId="3">#REF!</definedName>
    <definedName name="_GCR2" localSheetId="2">#REF!</definedName>
    <definedName name="_GCR2">#REF!</definedName>
    <definedName name="_GCR3" localSheetId="3">#REF!</definedName>
    <definedName name="_GCR3" localSheetId="2">#REF!</definedName>
    <definedName name="_GCR3">#REF!</definedName>
    <definedName name="_KPR1" localSheetId="3">#REF!</definedName>
    <definedName name="_KPR1" localSheetId="2">#REF!</definedName>
    <definedName name="_KPR1">#REF!</definedName>
    <definedName name="_KPR2" localSheetId="3">#REF!</definedName>
    <definedName name="_KPR2" localSheetId="2">#REF!</definedName>
    <definedName name="_KPR2">#REF!</definedName>
    <definedName name="_KPR3" localSheetId="3">#REF!</definedName>
    <definedName name="_KPR3" localSheetId="2">#REF!</definedName>
    <definedName name="_KPR3">#REF!</definedName>
    <definedName name="CDF2AT" localSheetId="3">#REF!</definedName>
    <definedName name="CDF2AT" localSheetId="2">#REF!</definedName>
    <definedName name="CDF2AT">#REF!</definedName>
    <definedName name="CDF2ATMT" localSheetId="3">#REF!</definedName>
    <definedName name="CDF2ATMT" localSheetId="2">#REF!</definedName>
    <definedName name="CDF2ATMT">#REF!</definedName>
    <definedName name="CDF2BT" localSheetId="3">#REF!</definedName>
    <definedName name="CDF2BT" localSheetId="2">#REF!</definedName>
    <definedName name="CDF2BT">#REF!</definedName>
    <definedName name="CDF2BTES" localSheetId="3">#REF!</definedName>
    <definedName name="CDF2BTES" localSheetId="2">#REF!</definedName>
    <definedName name="CDF2BTES">#REF!</definedName>
    <definedName name="CDF2BTop" localSheetId="3">#REF!</definedName>
    <definedName name="CDF2BTop" localSheetId="2">#REF!</definedName>
    <definedName name="CDF2BTop">#REF!</definedName>
    <definedName name="CDF2MT" localSheetId="3">#REF!</definedName>
    <definedName name="CDF2MT" localSheetId="2">#REF!</definedName>
    <definedName name="CDF2MT">#REF!</definedName>
    <definedName name="CDF2MTBT" localSheetId="3">#REF!</definedName>
    <definedName name="CDF2MTBT" localSheetId="2">#REF!</definedName>
    <definedName name="CDF2MTBT">#REF!</definedName>
    <definedName name="CDFAP" localSheetId="3">#REF!</definedName>
    <definedName name="CDFAP" localSheetId="2">#REF!</definedName>
    <definedName name="CDFAP">#REF!</definedName>
    <definedName name="CDFATMT" localSheetId="3">#REF!</definedName>
    <definedName name="CDFATMT" localSheetId="2">#REF!</definedName>
    <definedName name="CDFATMT">#REF!</definedName>
    <definedName name="CDFG" localSheetId="3">#REF!</definedName>
    <definedName name="CDFG" localSheetId="2">#REF!</definedName>
    <definedName name="CDFG">#REF!</definedName>
    <definedName name="CDFR1" localSheetId="3">#REF!</definedName>
    <definedName name="CDFR1" localSheetId="2">#REF!</definedName>
    <definedName name="CDFR1">#REF!</definedName>
    <definedName name="CDFR2" localSheetId="3">#REF!</definedName>
    <definedName name="CDFR2" localSheetId="2">#REF!</definedName>
    <definedName name="CDFR2">#REF!</definedName>
    <definedName name="CDFR3" localSheetId="3">#REF!</definedName>
    <definedName name="CDFR3" localSheetId="2">#REF!</definedName>
    <definedName name="CDFR3">#REF!</definedName>
    <definedName name="CDFRiegoBT" localSheetId="3">#REF!</definedName>
    <definedName name="CDFRiegoBT" localSheetId="2">#REF!</definedName>
    <definedName name="CDFRiegoBT">#REF!</definedName>
    <definedName name="CDFRiegoMT" localSheetId="3">#REF!</definedName>
    <definedName name="CDFRiegoMT" localSheetId="2">#REF!</definedName>
    <definedName name="CDFRiegoMT">#REF!</definedName>
    <definedName name="d" localSheetId="3">#REF!</definedName>
    <definedName name="d" localSheetId="2">#REF!</definedName>
    <definedName name="d">#REF!</definedName>
    <definedName name="FACATMTP" localSheetId="3">#REF!</definedName>
    <definedName name="FACATMTP" localSheetId="2">#REF!</definedName>
    <definedName name="FACATMTP">#REF!</definedName>
    <definedName name="FACATP" localSheetId="3">#REF!</definedName>
    <definedName name="FACATP" localSheetId="2">#REF!</definedName>
    <definedName name="FACATP">#REF!</definedName>
    <definedName name="FACBTP" localSheetId="3">#REF!</definedName>
    <definedName name="FACBTP" localSheetId="2">#REF!</definedName>
    <definedName name="FACBTP">#REF!</definedName>
    <definedName name="FACMTBTP" localSheetId="3">#REF!</definedName>
    <definedName name="FACMTBTP" localSheetId="2">#REF!</definedName>
    <definedName name="FACMTBTP">#REF!</definedName>
    <definedName name="FACMTP" localSheetId="3">#REF!</definedName>
    <definedName name="FACMTP" localSheetId="2">#REF!</definedName>
    <definedName name="FACMTP">#REF!</definedName>
    <definedName name="FAPATMTP" localSheetId="3">#REF!</definedName>
    <definedName name="FAPATMTP" localSheetId="2">#REF!</definedName>
    <definedName name="FAPATMTP">#REF!</definedName>
    <definedName name="FAPATP" localSheetId="3">#REF!</definedName>
    <definedName name="FAPATP" localSheetId="2">#REF!</definedName>
    <definedName name="FAPATP">#REF!</definedName>
    <definedName name="FAPBTP" localSheetId="3">#REF!</definedName>
    <definedName name="FAPBTP" localSheetId="2">#REF!</definedName>
    <definedName name="FAPBTP">#REF!</definedName>
    <definedName name="FAPMTBTP" localSheetId="3">#REF!</definedName>
    <definedName name="FAPMTBTP" localSheetId="2">#REF!</definedName>
    <definedName name="FAPMTBTP">#REF!</definedName>
    <definedName name="FAPMTP" localSheetId="3">#REF!</definedName>
    <definedName name="FAPMTP" localSheetId="2">#REF!</definedName>
    <definedName name="FAPMTP">#REF!</definedName>
    <definedName name="FCTRA">'[1]DATOS CALCULO TARIFA'!$H$276</definedName>
    <definedName name="FCTRABR_S">'[1]DATOS CALCULO TARIFA'!$D$238</definedName>
    <definedName name="FCTRAMR_S">'[1]DATOS CALCULO TARIFA'!$D$239</definedName>
    <definedName name="FCTRAMT">'[1]DATOS CALCULO TARIFA'!$I$276</definedName>
    <definedName name="FIR1_AT" localSheetId="3">#REF!</definedName>
    <definedName name="FIR1_AT" localSheetId="2">#REF!</definedName>
    <definedName name="FIR1_AT">#REF!</definedName>
    <definedName name="FITRABR_AT">'[1]DATOS CALCULO TARIFA'!$J$213</definedName>
    <definedName name="FITRAMR_AT">'[1]DATOS CALCULO TARIFA'!$J$218</definedName>
    <definedName name="FPEAT" localSheetId="3">#REF!</definedName>
    <definedName name="FPEAT" localSheetId="2">#REF!</definedName>
    <definedName name="FPEAT">#REF!</definedName>
    <definedName name="FPEATMT" localSheetId="3">#REF!</definedName>
    <definedName name="FPEATMT" localSheetId="2">#REF!</definedName>
    <definedName name="FPEATMT">#REF!</definedName>
    <definedName name="FPEBT" localSheetId="3">#REF!</definedName>
    <definedName name="FPEBT" localSheetId="2">#REF!</definedName>
    <definedName name="FPEBT">#REF!</definedName>
    <definedName name="FPEMT" localSheetId="3">#REF!</definedName>
    <definedName name="FPEMT" localSheetId="2">#REF!</definedName>
    <definedName name="FPEMT">#REF!</definedName>
    <definedName name="FPEMTBT" localSheetId="3">#REF!</definedName>
    <definedName name="FPEMTBT" localSheetId="2">#REF!</definedName>
    <definedName name="FPEMTBT">#REF!</definedName>
    <definedName name="FPPAP" localSheetId="3">#REF!</definedName>
    <definedName name="FPPAP" localSheetId="2">#REF!</definedName>
    <definedName name="FPPAP">#REF!</definedName>
    <definedName name="FPPAT" localSheetId="3">#REF!</definedName>
    <definedName name="FPPAT" localSheetId="2">#REF!</definedName>
    <definedName name="FPPAT">#REF!</definedName>
    <definedName name="FPPAT3">'[1]DATOS CALCULO TARIFA'!$F$115</definedName>
    <definedName name="FPPAT5">'[1]DATOS CALCULO TARIFA'!$H$115</definedName>
    <definedName name="FPPATMT" localSheetId="3">#REF!</definedName>
    <definedName name="FPPATMT" localSheetId="2">#REF!</definedName>
    <definedName name="FPPATMT">#REF!</definedName>
    <definedName name="FPPBT" localSheetId="3">#REF!</definedName>
    <definedName name="FPPBT" localSheetId="2">#REF!</definedName>
    <definedName name="FPPBT">#REF!</definedName>
    <definedName name="FPPBTRA" localSheetId="3">#REF!</definedName>
    <definedName name="FPPBTRA" localSheetId="2">#REF!</definedName>
    <definedName name="FPPBTRA">#REF!</definedName>
    <definedName name="FPPES" localSheetId="3">#REF!</definedName>
    <definedName name="FPPES" localSheetId="2">#REF!</definedName>
    <definedName name="FPPES">#REF!</definedName>
    <definedName name="FPPG" localSheetId="3">#REF!</definedName>
    <definedName name="FPPG" localSheetId="2">#REF!</definedName>
    <definedName name="FPPG">#REF!</definedName>
    <definedName name="FPPMT" localSheetId="3">#REF!</definedName>
    <definedName name="FPPMT" localSheetId="2">#REF!</definedName>
    <definedName name="FPPMT">#REF!</definedName>
    <definedName name="FPPMTBT" localSheetId="3">#REF!</definedName>
    <definedName name="FPPMTBT" localSheetId="2">#REF!</definedName>
    <definedName name="FPPMTBT">#REF!</definedName>
    <definedName name="FPPMTRA" localSheetId="3">#REF!</definedName>
    <definedName name="FPPMTRA" localSheetId="2">#REF!</definedName>
    <definedName name="FPPMTRA">#REF!</definedName>
    <definedName name="FPPR1" localSheetId="3">#REF!</definedName>
    <definedName name="FPPR1" localSheetId="2">#REF!</definedName>
    <definedName name="FPPR1">#REF!</definedName>
    <definedName name="FPPR2" localSheetId="3">#REF!</definedName>
    <definedName name="FPPR2" localSheetId="2">#REF!</definedName>
    <definedName name="FPPR2">#REF!</definedName>
    <definedName name="FPPR3" localSheetId="3">#REF!</definedName>
    <definedName name="FPPR3" localSheetId="2">#REF!</definedName>
    <definedName name="FPPR3">#REF!</definedName>
    <definedName name="FSIMRABR">'[1]DATOS CALCULO TARIFA'!$D$250</definedName>
    <definedName name="FSIMRAMR">'[1]DATOS CALCULO TARIFA'!$D$251</definedName>
    <definedName name="GC2AT" localSheetId="3">#REF!</definedName>
    <definedName name="GC2AT" localSheetId="2">#REF!</definedName>
    <definedName name="GC2AT">#REF!</definedName>
    <definedName name="GC2ATMT" localSheetId="3">#REF!</definedName>
    <definedName name="GC2ATMT" localSheetId="2">#REF!</definedName>
    <definedName name="GC2ATMT">#REF!</definedName>
    <definedName name="GC2BT" localSheetId="3">#REF!</definedName>
    <definedName name="GC2BT" localSheetId="2">#REF!</definedName>
    <definedName name="GC2BT">#REF!</definedName>
    <definedName name="GC2BTES" localSheetId="3">#REF!</definedName>
    <definedName name="GC2BTES" localSheetId="2">#REF!</definedName>
    <definedName name="GC2BTES">#REF!</definedName>
    <definedName name="GC2MT" localSheetId="3">#REF!</definedName>
    <definedName name="GC2MT" localSheetId="2">#REF!</definedName>
    <definedName name="GC2MT">#REF!</definedName>
    <definedName name="GC2MTBT" localSheetId="3">#REF!</definedName>
    <definedName name="GC2MTBT" localSheetId="2">#REF!</definedName>
    <definedName name="GC2MTBT">#REF!</definedName>
    <definedName name="GCAP" localSheetId="3">#REF!</definedName>
    <definedName name="GCAP" localSheetId="2">#REF!</definedName>
    <definedName name="GCAP">#REF!</definedName>
    <definedName name="GCG" localSheetId="3">#REF!</definedName>
    <definedName name="GCG" localSheetId="2">#REF!</definedName>
    <definedName name="GCG">#REF!</definedName>
    <definedName name="GCRABT" localSheetId="3">#REF!</definedName>
    <definedName name="GCRABT" localSheetId="2">#REF!</definedName>
    <definedName name="GCRABT">#REF!</definedName>
    <definedName name="GCRAMT" localSheetId="3">#REF!</definedName>
    <definedName name="GCRAMT" localSheetId="2">#REF!</definedName>
    <definedName name="GCRAMT">#REF!</definedName>
    <definedName name="KEpAP" localSheetId="3">#REF!</definedName>
    <definedName name="KEpAP" localSheetId="2">#REF!</definedName>
    <definedName name="KEpAP">#REF!</definedName>
    <definedName name="KEpES" localSheetId="3">#REF!</definedName>
    <definedName name="KEpES" localSheetId="2">#REF!</definedName>
    <definedName name="KEpES">#REF!</definedName>
    <definedName name="KEpG" localSheetId="3">#REF!</definedName>
    <definedName name="KEpG" localSheetId="2">#REF!</definedName>
    <definedName name="KEpG">#REF!</definedName>
    <definedName name="KEpR1" localSheetId="3">#REF!</definedName>
    <definedName name="KEpR1" localSheetId="2">#REF!</definedName>
    <definedName name="KEpR1">#REF!</definedName>
    <definedName name="KEpR2" localSheetId="3">#REF!</definedName>
    <definedName name="KEpR2" localSheetId="2">#REF!</definedName>
    <definedName name="KEpR2">#REF!</definedName>
    <definedName name="KEpR3" localSheetId="3">#REF!</definedName>
    <definedName name="KEpR3" localSheetId="2">#REF!</definedName>
    <definedName name="KEpR3">#REF!</definedName>
    <definedName name="KEPRAA" localSheetId="3">#REF!</definedName>
    <definedName name="KEPRAA" localSheetId="2">#REF!</definedName>
    <definedName name="KEPRAA">#REF!</definedName>
    <definedName name="KErAP" localSheetId="3">#REF!</definedName>
    <definedName name="KErAP" localSheetId="2">#REF!</definedName>
    <definedName name="KErAP">#REF!</definedName>
    <definedName name="KErES" localSheetId="3">#REF!</definedName>
    <definedName name="KErES" localSheetId="2">#REF!</definedName>
    <definedName name="KErES">#REF!</definedName>
    <definedName name="KErG" localSheetId="3">#REF!</definedName>
    <definedName name="KErG" localSheetId="2">#REF!</definedName>
    <definedName name="KErG">#REF!</definedName>
    <definedName name="KErR1" localSheetId="3">#REF!</definedName>
    <definedName name="KErR1" localSheetId="2">#REF!</definedName>
    <definedName name="KErR1">#REF!</definedName>
    <definedName name="KErR2" localSheetId="3">#REF!</definedName>
    <definedName name="KErR2" localSheetId="2">#REF!</definedName>
    <definedName name="KErR2">#REF!</definedName>
    <definedName name="KErR3" localSheetId="3">#REF!</definedName>
    <definedName name="KErR3" localSheetId="2">#REF!</definedName>
    <definedName name="KErR3">#REF!</definedName>
    <definedName name="KERRAA" localSheetId="3">#REF!</definedName>
    <definedName name="KERRAA" localSheetId="2">#REF!</definedName>
    <definedName name="KERRAA">#REF!</definedName>
    <definedName name="KERRAB" localSheetId="3">#REF!</definedName>
    <definedName name="KERRAB" localSheetId="2">#REF!</definedName>
    <definedName name="KERRAB">#REF!</definedName>
    <definedName name="KEvAP" localSheetId="3">#REF!</definedName>
    <definedName name="KEvAP" localSheetId="2">#REF!</definedName>
    <definedName name="KEvAP">#REF!</definedName>
    <definedName name="KEvES" localSheetId="3">#REF!</definedName>
    <definedName name="KEvES" localSheetId="2">#REF!</definedName>
    <definedName name="KEvES">#REF!</definedName>
    <definedName name="KEvG" localSheetId="3">#REF!</definedName>
    <definedName name="KEvG" localSheetId="2">#REF!</definedName>
    <definedName name="KEvG">#REF!</definedName>
    <definedName name="KEvR1" localSheetId="3">#REF!</definedName>
    <definedName name="KEvR1" localSheetId="2">#REF!</definedName>
    <definedName name="KEvR1">#REF!</definedName>
    <definedName name="KEvR2" localSheetId="3">#REF!</definedName>
    <definedName name="KEvR2" localSheetId="2">#REF!</definedName>
    <definedName name="KEvR2">#REF!</definedName>
    <definedName name="KEvR3" localSheetId="3">#REF!</definedName>
    <definedName name="KEvR3" localSheetId="2">#REF!</definedName>
    <definedName name="KEvR3">#REF!</definedName>
    <definedName name="KEVRAB" localSheetId="3">#REF!</definedName>
    <definedName name="KEVRAB" localSheetId="2">#REF!</definedName>
    <definedName name="KEVRAB">#REF!</definedName>
    <definedName name="KFVTRA">'[1]DATOS CALCULO TARIFA'!$H$275</definedName>
    <definedName name="KFVTRAMT">'[1]DATOS CALCULO TARIFA'!$I$275</definedName>
    <definedName name="KP2AT" localSheetId="3">#REF!</definedName>
    <definedName name="KP2AT" localSheetId="2">#REF!</definedName>
    <definedName name="KP2AT">#REF!</definedName>
    <definedName name="KP2ATMT" localSheetId="3">#REF!</definedName>
    <definedName name="KP2ATMT" localSheetId="2">#REF!</definedName>
    <definedName name="KP2ATMT">#REF!</definedName>
    <definedName name="KP2BT" localSheetId="3">#REF!</definedName>
    <definedName name="KP2BT" localSheetId="2">#REF!</definedName>
    <definedName name="KP2BT">#REF!</definedName>
    <definedName name="KP2ES" localSheetId="3">#REF!</definedName>
    <definedName name="KP2ES" localSheetId="2">#REF!</definedName>
    <definedName name="KP2ES">#REF!</definedName>
    <definedName name="KP2MT" localSheetId="3">#REF!</definedName>
    <definedName name="KP2MT" localSheetId="2">#REF!</definedName>
    <definedName name="KP2MT">#REF!</definedName>
    <definedName name="KP2MTBT" localSheetId="3">#REF!</definedName>
    <definedName name="KP2MTBT" localSheetId="2">#REF!</definedName>
    <definedName name="KP2MTBT">#REF!</definedName>
    <definedName name="KPAP" localSheetId="3">#REF!</definedName>
    <definedName name="KPAP" localSheetId="2">#REF!</definedName>
    <definedName name="KPAP">#REF!</definedName>
    <definedName name="KPAPP" localSheetId="3">#REF!</definedName>
    <definedName name="KPAPP" localSheetId="2">#REF!</definedName>
    <definedName name="KPAPP">#REF!</definedName>
    <definedName name="KPG" localSheetId="3">#REF!</definedName>
    <definedName name="KPG" localSheetId="2">#REF!</definedName>
    <definedName name="KPG">#REF!</definedName>
    <definedName name="KPGP" localSheetId="3">#REF!</definedName>
    <definedName name="KPGP" localSheetId="2">#REF!</definedName>
    <definedName name="KPGP">#REF!</definedName>
    <definedName name="KPR1C" localSheetId="3">#REF!</definedName>
    <definedName name="KPR1C" localSheetId="2">#REF!</definedName>
    <definedName name="KPR1C">#REF!</definedName>
    <definedName name="KPR1GC" localSheetId="3">#REF!</definedName>
    <definedName name="KPR1GC" localSheetId="2">#REF!</definedName>
    <definedName name="KPR1GC">#REF!</definedName>
    <definedName name="KPR1P" localSheetId="3">#REF!</definedName>
    <definedName name="KPR1P" localSheetId="2">#REF!</definedName>
    <definedName name="KPR1P">#REF!</definedName>
    <definedName name="KPR2P" localSheetId="3">#REF!</definedName>
    <definedName name="KPR2P" localSheetId="2">#REF!</definedName>
    <definedName name="KPR2P">#REF!</definedName>
    <definedName name="KPR3P" localSheetId="3">#REF!</definedName>
    <definedName name="KPR3P" localSheetId="2">#REF!</definedName>
    <definedName name="KPR3P">#REF!</definedName>
    <definedName name="KPRABT" localSheetId="3">#REF!</definedName>
    <definedName name="KPRABT" localSheetId="2">#REF!</definedName>
    <definedName name="KPRABT">#REF!</definedName>
    <definedName name="KPRAMT" localSheetId="3">#REF!</definedName>
    <definedName name="KPRAMT" localSheetId="2">#REF!</definedName>
    <definedName name="KPRAMT">#REF!</definedName>
    <definedName name="KRV2BTES" localSheetId="3">#REF!</definedName>
    <definedName name="KRV2BTES" localSheetId="2">#REF!</definedName>
    <definedName name="KRV2BTES">#REF!</definedName>
    <definedName name="KRV2BTop" localSheetId="3">#REF!</definedName>
    <definedName name="KRV2BTop" localSheetId="2">#REF!</definedName>
    <definedName name="KRV2BTop">#REF!</definedName>
    <definedName name="KRV2ESC" localSheetId="3">#REF!</definedName>
    <definedName name="KRV2ESC" localSheetId="2">#REF!</definedName>
    <definedName name="KRV2ESC">#REF!</definedName>
    <definedName name="KRV2ESP" localSheetId="3">#REF!</definedName>
    <definedName name="KRV2ESP" localSheetId="2">#REF!</definedName>
    <definedName name="KRV2ESP">#REF!</definedName>
    <definedName name="KRVAP" localSheetId="3">#REF!</definedName>
    <definedName name="KRVAP" localSheetId="2">#REF!</definedName>
    <definedName name="KRVAP">#REF!</definedName>
    <definedName name="KRVAPC" localSheetId="3">#REF!</definedName>
    <definedName name="KRVAPC" localSheetId="2">#REF!</definedName>
    <definedName name="KRVAPC">#REF!</definedName>
    <definedName name="KRVAPP" localSheetId="3">#REF!</definedName>
    <definedName name="KRVAPP" localSheetId="2">#REF!</definedName>
    <definedName name="KRVAPP">#REF!</definedName>
    <definedName name="KRVCRABT" localSheetId="3">#REF!</definedName>
    <definedName name="KRVCRABT" localSheetId="2">#REF!</definedName>
    <definedName name="KRVCRABT">#REF!</definedName>
    <definedName name="KRVCRAMT" localSheetId="3">#REF!</definedName>
    <definedName name="KRVCRAMT" localSheetId="2">#REF!</definedName>
    <definedName name="KRVCRAMT">#REF!</definedName>
    <definedName name="KRVG" localSheetId="3">#REF!</definedName>
    <definedName name="KRVG" localSheetId="2">#REF!</definedName>
    <definedName name="KRVG">#REF!</definedName>
    <definedName name="KRVGC" localSheetId="3">#REF!</definedName>
    <definedName name="KRVGC" localSheetId="2">#REF!</definedName>
    <definedName name="KRVGC">#REF!</definedName>
    <definedName name="KRVGP" localSheetId="3">#REF!</definedName>
    <definedName name="KRVGP" localSheetId="2">#REF!</definedName>
    <definedName name="KRVGP">#REF!</definedName>
    <definedName name="KRVPRABTa" localSheetId="3">#REF!</definedName>
    <definedName name="KRVPRABTa" localSheetId="2">#REF!</definedName>
    <definedName name="KRVPRABTa">#REF!</definedName>
    <definedName name="KRVPRABTb" localSheetId="3">#REF!</definedName>
    <definedName name="KRVPRABTb" localSheetId="2">#REF!</definedName>
    <definedName name="KRVPRABTb">#REF!</definedName>
    <definedName name="KRVPRAMTa" localSheetId="3">#REF!</definedName>
    <definedName name="KRVPRAMTa" localSheetId="2">#REF!</definedName>
    <definedName name="KRVPRAMTa">#REF!</definedName>
    <definedName name="KRVPRAMTb" localSheetId="3">#REF!</definedName>
    <definedName name="KRVPRAMTb" localSheetId="2">#REF!</definedName>
    <definedName name="KRVPRAMTb">#REF!</definedName>
    <definedName name="KRVR1" localSheetId="3">#REF!</definedName>
    <definedName name="KRVR1" localSheetId="2">#REF!</definedName>
    <definedName name="KRVR1">#REF!</definedName>
    <definedName name="KRVR1C" localSheetId="3">#REF!</definedName>
    <definedName name="KRVR1C" localSheetId="2">#REF!</definedName>
    <definedName name="KRVR1C">#REF!</definedName>
    <definedName name="KRVR1P" localSheetId="3">#REF!</definedName>
    <definedName name="KRVR1P" localSheetId="2">#REF!</definedName>
    <definedName name="KRVR1P">#REF!</definedName>
    <definedName name="KRVR2C" localSheetId="3">#REF!</definedName>
    <definedName name="KRVR2C" localSheetId="2">#REF!</definedName>
    <definedName name="KRVR2C">#REF!</definedName>
    <definedName name="KRVR2P" localSheetId="3">#REF!</definedName>
    <definedName name="KRVR2P" localSheetId="2">#REF!</definedName>
    <definedName name="KRVR2P">#REF!</definedName>
    <definedName name="KRVR3" localSheetId="3">#REF!</definedName>
    <definedName name="KRVR3" localSheetId="2">#REF!</definedName>
    <definedName name="KRVR3">#REF!</definedName>
    <definedName name="KRVR3C" localSheetId="3">#REF!</definedName>
    <definedName name="KRVR3C" localSheetId="2">#REF!</definedName>
    <definedName name="KRVR3C">#REF!</definedName>
    <definedName name="KRVR3P" localSheetId="3">#REF!</definedName>
    <definedName name="KRVR3P" localSheetId="2">#REF!</definedName>
    <definedName name="KRVR3P">#REF!</definedName>
    <definedName name="KUT2BT" localSheetId="3">#REF!</definedName>
    <definedName name="KUT2BT" localSheetId="2">#REF!</definedName>
    <definedName name="KUT2BT">#REF!</definedName>
    <definedName name="KUTES" localSheetId="3">#REF!</definedName>
    <definedName name="KUTES" localSheetId="2">#REF!</definedName>
    <definedName name="KUTES">#REF!</definedName>
    <definedName name="KUTESC" localSheetId="3">#REF!</definedName>
    <definedName name="KUTESC" localSheetId="2">#REF!</definedName>
    <definedName name="KUTESC">#REF!</definedName>
    <definedName name="KUTG" localSheetId="3">#REF!</definedName>
    <definedName name="KUTG" localSheetId="2">#REF!</definedName>
    <definedName name="KUTG">#REF!</definedName>
    <definedName name="KUTR1" localSheetId="3">#REF!</definedName>
    <definedName name="KUTR1" localSheetId="2">#REF!</definedName>
    <definedName name="KUTR1">#REF!</definedName>
    <definedName name="KUTR1C" localSheetId="3">#REF!</definedName>
    <definedName name="KUTR1C" localSheetId="2">#REF!</definedName>
    <definedName name="KUTR1C">#REF!</definedName>
    <definedName name="KUTR1P" localSheetId="3">#REF!</definedName>
    <definedName name="KUTR1P" localSheetId="2">#REF!</definedName>
    <definedName name="KUTR1P">#REF!</definedName>
    <definedName name="KUTR2" localSheetId="3">#REF!</definedName>
    <definedName name="KUTR2" localSheetId="2">#REF!</definedName>
    <definedName name="KUTR2">#REF!</definedName>
    <definedName name="KUTR3" localSheetId="3">#REF!</definedName>
    <definedName name="KUTR3" localSheetId="2">#REF!</definedName>
    <definedName name="KUTR3">#REF!</definedName>
    <definedName name="KUTRA" localSheetId="3">#REF!</definedName>
    <definedName name="KUTRA" localSheetId="2">#REF!</definedName>
    <definedName name="KUTRA">#REF!</definedName>
    <definedName name="PEpAP" localSheetId="3">#REF!</definedName>
    <definedName name="PEpAP" localSheetId="2">#REF!</definedName>
    <definedName name="PEpAP">#REF!</definedName>
    <definedName name="PEpM3" localSheetId="3">#REF!</definedName>
    <definedName name="PEpM3" localSheetId="2">#REF!</definedName>
    <definedName name="PEpM3">#REF!</definedName>
    <definedName name="PEpNR" localSheetId="3">#REF!</definedName>
    <definedName name="PEpNR" localSheetId="2">#REF!</definedName>
    <definedName name="PEpNR">#REF!</definedName>
    <definedName name="PEpR" localSheetId="3">#REF!</definedName>
    <definedName name="PEpR" localSheetId="2">#REF!</definedName>
    <definedName name="PEpR">#REF!</definedName>
    <definedName name="PEpS" localSheetId="3">#REF!</definedName>
    <definedName name="PEpS" localSheetId="2">#REF!</definedName>
    <definedName name="PEpS">#REF!</definedName>
    <definedName name="PErAP" localSheetId="3">#REF!</definedName>
    <definedName name="PErAP" localSheetId="2">#REF!</definedName>
    <definedName name="PErAP">#REF!</definedName>
    <definedName name="PErM3" localSheetId="3">#REF!</definedName>
    <definedName name="PErM3" localSheetId="2">#REF!</definedName>
    <definedName name="PErM3">#REF!</definedName>
    <definedName name="PErNR" localSheetId="3">#REF!</definedName>
    <definedName name="PErNR" localSheetId="2">#REF!</definedName>
    <definedName name="PErNR">#REF!</definedName>
    <definedName name="PErR" localSheetId="3">#REF!</definedName>
    <definedName name="PErR" localSheetId="2">#REF!</definedName>
    <definedName name="PErR">#REF!</definedName>
    <definedName name="PErS" localSheetId="3">#REF!</definedName>
    <definedName name="PErS" localSheetId="2">#REF!</definedName>
    <definedName name="PErS">#REF!</definedName>
    <definedName name="PEvAP" localSheetId="3">#REF!</definedName>
    <definedName name="PEvAP" localSheetId="2">#REF!</definedName>
    <definedName name="PEvAP">#REF!</definedName>
    <definedName name="PEvM3" localSheetId="3">#REF!</definedName>
    <definedName name="PEvM3" localSheetId="2">#REF!</definedName>
    <definedName name="PEvM3">#REF!</definedName>
    <definedName name="PEvNR" localSheetId="3">#REF!</definedName>
    <definedName name="PEvNR" localSheetId="2">#REF!</definedName>
    <definedName name="PEvNR">#REF!</definedName>
    <definedName name="PEvR" localSheetId="3">#REF!</definedName>
    <definedName name="PEvR" localSheetId="2">#REF!</definedName>
    <definedName name="PEvR">#REF!</definedName>
    <definedName name="PEvS" localSheetId="3">#REF!</definedName>
    <definedName name="PEvS" localSheetId="2">#REF!</definedName>
    <definedName name="PEvS">#REF!</definedName>
    <definedName name="PPST" localSheetId="3">#REF!</definedName>
    <definedName name="PPST" localSheetId="2">#REF!</definedName>
    <definedName name="PPST">#REF!</definedName>
    <definedName name="s" localSheetId="3">#REF!</definedName>
    <definedName name="s" localSheetId="2">#REF!</definedName>
    <definedName nam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 i="22" l="1"/>
  <c r="F4" i="22"/>
  <c r="F5" i="22"/>
  <c r="F6" i="22"/>
  <c r="F7" i="22"/>
  <c r="F8" i="22"/>
  <c r="F9" i="22"/>
  <c r="F10" i="22"/>
  <c r="F11" i="22"/>
  <c r="F12" i="22"/>
  <c r="F13" i="22"/>
  <c r="F14" i="22"/>
  <c r="D45" i="21"/>
  <c r="E45" i="21"/>
  <c r="D46" i="21"/>
  <c r="E46" i="21"/>
  <c r="D47" i="21"/>
  <c r="E47" i="21"/>
  <c r="D48" i="21"/>
  <c r="E48" i="21"/>
  <c r="D49" i="21"/>
  <c r="E49" i="21"/>
  <c r="B45" i="21"/>
  <c r="C45" i="21"/>
  <c r="B46" i="21"/>
  <c r="C46" i="21"/>
  <c r="B47" i="21"/>
  <c r="C47" i="21"/>
  <c r="B48" i="21"/>
  <c r="C48" i="21"/>
  <c r="B49" i="21"/>
  <c r="C49" i="21"/>
  <c r="E49" i="16"/>
  <c r="D49" i="16"/>
  <c r="E48" i="16"/>
  <c r="D48" i="16"/>
  <c r="E47" i="16"/>
  <c r="D47" i="16"/>
  <c r="E46" i="16"/>
  <c r="D46" i="16"/>
  <c r="E45" i="16"/>
  <c r="D45" i="16"/>
  <c r="B45" i="16"/>
  <c r="C45" i="16"/>
  <c r="B46" i="16"/>
  <c r="C46" i="16"/>
  <c r="B47" i="16"/>
  <c r="C47" i="16"/>
  <c r="B48" i="16"/>
  <c r="C48" i="16"/>
  <c r="B49" i="16"/>
  <c r="C49" i="16"/>
  <c r="B32" i="21"/>
  <c r="C32" i="21"/>
  <c r="G7" i="17"/>
  <c r="G8" i="17" s="1"/>
  <c r="G9" i="17" s="1"/>
  <c r="H7" i="17" l="1"/>
  <c r="A3" i="22" s="1"/>
  <c r="H9" i="17"/>
  <c r="A5" i="22" s="1"/>
  <c r="G10" i="17"/>
  <c r="H8" i="17"/>
  <c r="A4" i="22" s="1"/>
  <c r="D3" i="22" l="1"/>
  <c r="D4" i="22"/>
  <c r="D5" i="22"/>
  <c r="G11" i="17"/>
  <c r="H10" i="17"/>
  <c r="A6" i="22" s="1"/>
  <c r="D6" i="22" l="1"/>
  <c r="G12" i="17"/>
  <c r="H11" i="17"/>
  <c r="A7" i="22" s="1"/>
  <c r="D7" i="22" l="1"/>
  <c r="G13" i="17"/>
  <c r="H12" i="17"/>
  <c r="A8" i="22" s="1"/>
  <c r="D8" i="22" l="1"/>
  <c r="H13" i="17"/>
  <c r="A9" i="22" s="1"/>
  <c r="G14" i="17"/>
  <c r="D9" i="22" l="1"/>
  <c r="G15" i="17"/>
  <c r="H14" i="17"/>
  <c r="A10" i="22" s="1"/>
  <c r="D10" i="22" l="1"/>
  <c r="G16" i="17"/>
  <c r="H15" i="17"/>
  <c r="A11" i="22" s="1"/>
  <c r="D11" i="22" l="1"/>
  <c r="G17" i="17"/>
  <c r="H16" i="17"/>
  <c r="A12" i="22" s="1"/>
  <c r="D12" i="22" l="1"/>
  <c r="H17" i="17"/>
  <c r="A13" i="22" s="1"/>
  <c r="G18" i="17"/>
  <c r="D13" i="22" l="1"/>
  <c r="H18" i="17"/>
  <c r="A14" i="22" s="1"/>
  <c r="D70" i="23" l="1"/>
  <c r="D71" i="23"/>
  <c r="D72" i="23"/>
  <c r="D73" i="23"/>
  <c r="D74" i="23"/>
  <c r="D75" i="23"/>
  <c r="D76" i="23"/>
  <c r="D77" i="23"/>
  <c r="D78" i="23"/>
  <c r="D79" i="23"/>
  <c r="D80" i="23"/>
  <c r="D81" i="23"/>
  <c r="D82" i="23"/>
  <c r="D83" i="23"/>
  <c r="D84" i="23"/>
  <c r="D85" i="23"/>
  <c r="D86" i="23"/>
  <c r="D60" i="23"/>
  <c r="D61" i="23"/>
  <c r="D62" i="23"/>
  <c r="D63" i="23"/>
  <c r="D64" i="23"/>
  <c r="D65" i="23"/>
  <c r="D66" i="23"/>
  <c r="D67" i="23"/>
  <c r="D68" i="23"/>
  <c r="D69" i="23"/>
  <c r="D59" i="23"/>
  <c r="C71" i="23"/>
  <c r="C72" i="23" s="1"/>
  <c r="C73" i="23" s="1"/>
  <c r="C74" i="23" s="1"/>
  <c r="C75" i="23" s="1"/>
  <c r="C76" i="23" s="1"/>
  <c r="C77" i="23" s="1"/>
  <c r="C78" i="23" s="1"/>
  <c r="C79" i="23" s="1"/>
  <c r="C80" i="23" s="1"/>
  <c r="C81" i="23" s="1"/>
  <c r="C82" i="23" s="1"/>
  <c r="C83" i="23" s="1"/>
  <c r="C84" i="23" s="1"/>
  <c r="C85" i="23" s="1"/>
  <c r="C86" i="23" s="1"/>
  <c r="C70" i="23"/>
  <c r="BP134" i="21"/>
  <c r="BJ134" i="21"/>
  <c r="BD134" i="21"/>
  <c r="AY134" i="21"/>
  <c r="AX134" i="21"/>
  <c r="AR134" i="21"/>
  <c r="O134" i="21"/>
  <c r="BP133" i="21"/>
  <c r="BJ133" i="21"/>
  <c r="BD133" i="21"/>
  <c r="AX133" i="21"/>
  <c r="AR133" i="21"/>
  <c r="U133" i="21"/>
  <c r="BP132" i="21"/>
  <c r="BJ132" i="21"/>
  <c r="BE132" i="21"/>
  <c r="BD132" i="21"/>
  <c r="AX132" i="21"/>
  <c r="AR132" i="21"/>
  <c r="AA132" i="21"/>
  <c r="BP134" i="16"/>
  <c r="BP133" i="16"/>
  <c r="BP132" i="16"/>
  <c r="BJ134" i="16"/>
  <c r="BJ133" i="16"/>
  <c r="BJ132" i="16"/>
  <c r="BD134" i="16"/>
  <c r="BG134" i="16" s="1"/>
  <c r="BD133" i="16"/>
  <c r="BD135" i="16" s="1"/>
  <c r="BD132" i="16"/>
  <c r="AY132" i="16"/>
  <c r="AX134" i="16"/>
  <c r="AX133" i="16"/>
  <c r="AX132" i="16"/>
  <c r="AS134" i="16"/>
  <c r="AR134" i="16"/>
  <c r="AR133" i="16"/>
  <c r="AR132" i="16"/>
  <c r="AM133" i="16"/>
  <c r="AA133" i="16"/>
  <c r="O133" i="16"/>
  <c r="B36" i="16"/>
  <c r="C21" i="16"/>
  <c r="C21" i="21" s="1"/>
  <c r="C22" i="16"/>
  <c r="C22" i="21" s="1"/>
  <c r="C23" i="16"/>
  <c r="C23" i="21" s="1"/>
  <c r="C24" i="16"/>
  <c r="C24" i="21" s="1"/>
  <c r="C25" i="16"/>
  <c r="C25" i="21" s="1"/>
  <c r="C26" i="16"/>
  <c r="C38" i="16" s="1"/>
  <c r="C27" i="16"/>
  <c r="C27" i="21" s="1"/>
  <c r="C28" i="16"/>
  <c r="C28" i="21" s="1"/>
  <c r="C29" i="16"/>
  <c r="C29" i="21" s="1"/>
  <c r="C30" i="16"/>
  <c r="C31" i="16"/>
  <c r="C43" i="16" s="1"/>
  <c r="AF134" i="16" s="1"/>
  <c r="C20" i="16"/>
  <c r="C20" i="21" s="1"/>
  <c r="B21" i="16"/>
  <c r="B22" i="16"/>
  <c r="B22" i="21" s="1"/>
  <c r="B23" i="16"/>
  <c r="B24" i="16"/>
  <c r="B24" i="21" s="1"/>
  <c r="B25" i="16"/>
  <c r="B25" i="21" s="1"/>
  <c r="B26" i="16"/>
  <c r="B26" i="21" s="1"/>
  <c r="B27" i="16"/>
  <c r="B27" i="21" s="1"/>
  <c r="B28" i="16"/>
  <c r="B29" i="16"/>
  <c r="B29" i="21" s="1"/>
  <c r="B30" i="16"/>
  <c r="B30" i="21" s="1"/>
  <c r="B31" i="16"/>
  <c r="B31" i="21" s="1"/>
  <c r="B20" i="16"/>
  <c r="B20" i="21" s="1"/>
  <c r="C133" i="16"/>
  <c r="CS5" i="6"/>
  <c r="BK131" i="16" s="1"/>
  <c r="CT5" i="6"/>
  <c r="BQ131" i="16" s="1"/>
  <c r="CS6" i="6"/>
  <c r="BK132" i="16" s="1"/>
  <c r="CT6" i="6"/>
  <c r="BQ132" i="21" s="1"/>
  <c r="BR132" i="21" s="1"/>
  <c r="BS132" i="21" s="1"/>
  <c r="CS8" i="6"/>
  <c r="BK133" i="16" s="1"/>
  <c r="CT8" i="6"/>
  <c r="BQ133" i="21" s="1"/>
  <c r="BR133" i="21" s="1"/>
  <c r="CS9" i="6"/>
  <c r="BK134" i="21" s="1"/>
  <c r="CT9" i="6"/>
  <c r="BQ134" i="21" s="1"/>
  <c r="BR134" i="21" s="1"/>
  <c r="CS12" i="6"/>
  <c r="CT12" i="6"/>
  <c r="CS13" i="6"/>
  <c r="CT13" i="6"/>
  <c r="CS16" i="6"/>
  <c r="CT16" i="6"/>
  <c r="CS17" i="6"/>
  <c r="CT17" i="6"/>
  <c r="CS20" i="6"/>
  <c r="BM133" i="16" s="1"/>
  <c r="CT20" i="6"/>
  <c r="BS133" i="16" s="1"/>
  <c r="CS21" i="6"/>
  <c r="BM134" i="16" s="1"/>
  <c r="CT21" i="6"/>
  <c r="BS134" i="16" s="1"/>
  <c r="CI5" i="6"/>
  <c r="C131" i="16" s="1"/>
  <c r="CJ5" i="6"/>
  <c r="I131" i="16" s="1"/>
  <c r="CK5" i="6"/>
  <c r="O131" i="16" s="1"/>
  <c r="CL5" i="6"/>
  <c r="U131" i="21" s="1"/>
  <c r="V131" i="21" s="1"/>
  <c r="CM5" i="6"/>
  <c r="AA131" i="16" s="1"/>
  <c r="CN5" i="6"/>
  <c r="AG131" i="21" s="1"/>
  <c r="AH131" i="21" s="1"/>
  <c r="AI131" i="21" s="1"/>
  <c r="CO5" i="6"/>
  <c r="AM131" i="16" s="1"/>
  <c r="CP5" i="6"/>
  <c r="AS131" i="16" s="1"/>
  <c r="CQ5" i="6"/>
  <c r="AY131" i="21" s="1"/>
  <c r="AZ131" i="21" s="1"/>
  <c r="BA131" i="21" s="1"/>
  <c r="CR5" i="6"/>
  <c r="BE131" i="16" s="1"/>
  <c r="CI6" i="6"/>
  <c r="C132" i="21" s="1"/>
  <c r="CJ6" i="6"/>
  <c r="I132" i="21" s="1"/>
  <c r="CK6" i="6"/>
  <c r="O132" i="21" s="1"/>
  <c r="CL6" i="6"/>
  <c r="U132" i="16" s="1"/>
  <c r="CM6" i="6"/>
  <c r="AA132" i="16" s="1"/>
  <c r="CN6" i="6"/>
  <c r="AG132" i="16" s="1"/>
  <c r="CO6" i="6"/>
  <c r="AM132" i="21" s="1"/>
  <c r="CP6" i="6"/>
  <c r="AS132" i="16" s="1"/>
  <c r="CQ6" i="6"/>
  <c r="AY132" i="21" s="1"/>
  <c r="CR6" i="6"/>
  <c r="BE132" i="16" s="1"/>
  <c r="CI8" i="6"/>
  <c r="C133" i="21" s="1"/>
  <c r="CJ8" i="6"/>
  <c r="I133" i="21" s="1"/>
  <c r="CK8" i="6"/>
  <c r="O133" i="21" s="1"/>
  <c r="CL8" i="6"/>
  <c r="U133" i="16" s="1"/>
  <c r="CM8" i="6"/>
  <c r="AA133" i="21" s="1"/>
  <c r="CN8" i="6"/>
  <c r="AG133" i="16" s="1"/>
  <c r="CO8" i="6"/>
  <c r="AM133" i="21" s="1"/>
  <c r="CP8" i="6"/>
  <c r="AS133" i="21" s="1"/>
  <c r="AT133" i="21" s="1"/>
  <c r="CQ8" i="6"/>
  <c r="AY133" i="16" s="1"/>
  <c r="CR8" i="6"/>
  <c r="BE133" i="16" s="1"/>
  <c r="CI9" i="6"/>
  <c r="C134" i="21" s="1"/>
  <c r="CJ9" i="6"/>
  <c r="I134" i="16" s="1"/>
  <c r="CK9" i="6"/>
  <c r="O134" i="16" s="1"/>
  <c r="CL9" i="6"/>
  <c r="U134" i="16" s="1"/>
  <c r="CM9" i="6"/>
  <c r="AA134" i="21" s="1"/>
  <c r="CN9" i="6"/>
  <c r="AG134" i="16" s="1"/>
  <c r="CO9" i="6"/>
  <c r="AM134" i="21" s="1"/>
  <c r="CP9" i="6"/>
  <c r="AS134" i="21" s="1"/>
  <c r="AT134" i="21" s="1"/>
  <c r="CQ9" i="6"/>
  <c r="AY134" i="16" s="1"/>
  <c r="CR9" i="6"/>
  <c r="BE134" i="16" s="1"/>
  <c r="CI12" i="6"/>
  <c r="CJ12" i="6"/>
  <c r="CK12" i="6"/>
  <c r="CL12" i="6"/>
  <c r="CM12" i="6"/>
  <c r="CN12" i="6"/>
  <c r="CO12" i="6"/>
  <c r="CP12" i="6"/>
  <c r="CQ12" i="6"/>
  <c r="CR12" i="6"/>
  <c r="CI13" i="6"/>
  <c r="CJ13" i="6"/>
  <c r="CK13" i="6"/>
  <c r="CL13" i="6"/>
  <c r="CM13" i="6"/>
  <c r="CN13" i="6"/>
  <c r="CO13" i="6"/>
  <c r="CP13" i="6"/>
  <c r="CQ13" i="6"/>
  <c r="CR13" i="6"/>
  <c r="CI16" i="6"/>
  <c r="CJ16" i="6"/>
  <c r="CK16" i="6"/>
  <c r="CL16" i="6"/>
  <c r="CM16" i="6"/>
  <c r="CN16" i="6"/>
  <c r="CO16" i="6"/>
  <c r="CP16" i="6"/>
  <c r="CQ16" i="6"/>
  <c r="CR16" i="6"/>
  <c r="CI17" i="6"/>
  <c r="CJ17" i="6"/>
  <c r="CK17" i="6"/>
  <c r="CL17" i="6"/>
  <c r="CM17" i="6"/>
  <c r="CN17" i="6"/>
  <c r="CO17" i="6"/>
  <c r="CP17" i="6"/>
  <c r="CQ17" i="6"/>
  <c r="CR17" i="6"/>
  <c r="CI20" i="6"/>
  <c r="CJ20" i="6"/>
  <c r="CK20" i="6"/>
  <c r="CL20" i="6"/>
  <c r="CM20" i="6"/>
  <c r="CN20" i="6"/>
  <c r="CO20" i="6"/>
  <c r="CP20" i="6"/>
  <c r="AU133" i="16" s="1"/>
  <c r="CQ20" i="6"/>
  <c r="CR20" i="6"/>
  <c r="BG133" i="16" s="1"/>
  <c r="CI21" i="6"/>
  <c r="CJ21" i="6"/>
  <c r="CK21" i="6"/>
  <c r="CL21" i="6"/>
  <c r="CM21" i="6"/>
  <c r="CN21" i="6"/>
  <c r="CO21" i="6"/>
  <c r="CP21" i="6"/>
  <c r="AU134" i="16" s="1"/>
  <c r="CQ21" i="6"/>
  <c r="BA134" i="16" s="1"/>
  <c r="CR21" i="6"/>
  <c r="BF132" i="21" l="1"/>
  <c r="BG132" i="21" s="1"/>
  <c r="BJ135" i="21"/>
  <c r="BA133" i="16"/>
  <c r="C132" i="16"/>
  <c r="B38" i="16"/>
  <c r="O132" i="16"/>
  <c r="AM132" i="16"/>
  <c r="AS133" i="16"/>
  <c r="AY131" i="16"/>
  <c r="BK134" i="16"/>
  <c r="BQ132" i="16"/>
  <c r="C131" i="21"/>
  <c r="D131" i="21" s="1"/>
  <c r="E131" i="21" s="1"/>
  <c r="U132" i="21"/>
  <c r="AY133" i="21"/>
  <c r="I134" i="21"/>
  <c r="AZ134" i="21"/>
  <c r="BE131" i="21"/>
  <c r="BF131" i="21" s="1"/>
  <c r="BG133" i="21"/>
  <c r="C134" i="16"/>
  <c r="C33" i="16"/>
  <c r="AA134" i="16"/>
  <c r="AM134" i="16"/>
  <c r="BQ134" i="16"/>
  <c r="I131" i="21"/>
  <c r="J131" i="21" s="1"/>
  <c r="AM131" i="21"/>
  <c r="AN131" i="21" s="1"/>
  <c r="AO131" i="21" s="1"/>
  <c r="AG132" i="21"/>
  <c r="BE133" i="21"/>
  <c r="BF133" i="21" s="1"/>
  <c r="U134" i="21"/>
  <c r="BG134" i="21"/>
  <c r="D26" i="16"/>
  <c r="U131" i="16"/>
  <c r="AG131" i="16"/>
  <c r="BK131" i="21"/>
  <c r="BL131" i="21" s="1"/>
  <c r="BK132" i="21"/>
  <c r="BL132" i="21" s="1"/>
  <c r="AG133" i="21"/>
  <c r="BE134" i="21"/>
  <c r="BF134" i="21" s="1"/>
  <c r="D23" i="16"/>
  <c r="D25" i="16"/>
  <c r="I132" i="16"/>
  <c r="O131" i="21"/>
  <c r="P131" i="21" s="1"/>
  <c r="BQ131" i="21"/>
  <c r="BR131" i="21" s="1"/>
  <c r="BK133" i="21"/>
  <c r="AG134" i="21"/>
  <c r="BL134" i="21"/>
  <c r="BQ133" i="16"/>
  <c r="B43" i="16"/>
  <c r="AF133" i="16" s="1"/>
  <c r="AI133" i="16" s="1"/>
  <c r="I133" i="16"/>
  <c r="AS131" i="21"/>
  <c r="AT131" i="21" s="1"/>
  <c r="AS132" i="21"/>
  <c r="AT132" i="21" s="1"/>
  <c r="AU132" i="21" s="1"/>
  <c r="AU133" i="21"/>
  <c r="BS133" i="21"/>
  <c r="D21" i="16"/>
  <c r="C41" i="16"/>
  <c r="T134" i="16" s="1"/>
  <c r="W134" i="16" s="1"/>
  <c r="C26" i="21"/>
  <c r="D26" i="21" s="1"/>
  <c r="AA131" i="21"/>
  <c r="AB131" i="21" s="1"/>
  <c r="AZ132" i="21"/>
  <c r="BA132" i="21" s="1"/>
  <c r="AU134" i="21"/>
  <c r="BS134" i="21"/>
  <c r="B41" i="16"/>
  <c r="T133" i="16" s="1"/>
  <c r="C40" i="16"/>
  <c r="N134" i="16" s="1"/>
  <c r="Q134" i="16" s="1"/>
  <c r="D27" i="16"/>
  <c r="D31" i="16"/>
  <c r="B23" i="21"/>
  <c r="B21" i="21"/>
  <c r="B32" i="16"/>
  <c r="B33" i="16"/>
  <c r="B33" i="21" s="1"/>
  <c r="B35" i="16"/>
  <c r="B34" i="21"/>
  <c r="AI134" i="16"/>
  <c r="C35" i="16"/>
  <c r="C31" i="21"/>
  <c r="D31" i="21" s="1"/>
  <c r="C32" i="16"/>
  <c r="B40" i="16"/>
  <c r="C37" i="16"/>
  <c r="B134" i="16"/>
  <c r="E134" i="16" s="1"/>
  <c r="B28" i="21"/>
  <c r="D28" i="21" s="1"/>
  <c r="D38" i="16"/>
  <c r="D30" i="16"/>
  <c r="D22" i="16"/>
  <c r="C42" i="16"/>
  <c r="Z134" i="16" s="1"/>
  <c r="AC134" i="16" s="1"/>
  <c r="B37" i="16"/>
  <c r="C34" i="16"/>
  <c r="C30" i="21"/>
  <c r="D43" i="16"/>
  <c r="B133" i="16"/>
  <c r="D29" i="16"/>
  <c r="B42" i="16"/>
  <c r="C39" i="16"/>
  <c r="B34" i="16"/>
  <c r="D33" i="16"/>
  <c r="D24" i="16"/>
  <c r="D28" i="16"/>
  <c r="B39" i="16"/>
  <c r="C36" i="16"/>
  <c r="D36" i="16" s="1"/>
  <c r="BL135" i="21"/>
  <c r="BM135" i="21"/>
  <c r="AC131" i="21"/>
  <c r="BM131" i="21"/>
  <c r="Q131" i="21"/>
  <c r="BS131" i="21"/>
  <c r="BR136" i="21"/>
  <c r="BS136" i="21" s="1"/>
  <c r="W131" i="21"/>
  <c r="AX135" i="21"/>
  <c r="K131" i="21"/>
  <c r="BG131" i="21"/>
  <c r="BP135" i="21"/>
  <c r="BL133" i="21"/>
  <c r="AT136" i="21"/>
  <c r="AU136" i="21" s="1"/>
  <c r="AU131" i="21"/>
  <c r="BA133" i="21"/>
  <c r="BM133" i="21"/>
  <c r="BA134" i="21"/>
  <c r="BM134" i="21"/>
  <c r="BD135" i="21"/>
  <c r="AZ133" i="21"/>
  <c r="AR135" i="21"/>
  <c r="D23" i="21"/>
  <c r="D22" i="21"/>
  <c r="D24" i="21"/>
  <c r="D20" i="21"/>
  <c r="D21" i="21"/>
  <c r="D30" i="21"/>
  <c r="D29" i="21"/>
  <c r="D25" i="21"/>
  <c r="D27" i="21"/>
  <c r="D20" i="16"/>
  <c r="AX135" i="16"/>
  <c r="BA135" i="16" s="1"/>
  <c r="AF135" i="16"/>
  <c r="AR135" i="16"/>
  <c r="BW5" i="6"/>
  <c r="D131" i="16" s="1"/>
  <c r="E131" i="16" s="1"/>
  <c r="BW6" i="6"/>
  <c r="BW8" i="6"/>
  <c r="BW9" i="6"/>
  <c r="BW12" i="6"/>
  <c r="BW13" i="6"/>
  <c r="BW16" i="6"/>
  <c r="BW17" i="6"/>
  <c r="BW20" i="6"/>
  <c r="BW21" i="6"/>
  <c r="AZ136" i="21" l="1"/>
  <c r="BA136" i="21" s="1"/>
  <c r="BM132" i="21"/>
  <c r="BL136" i="21"/>
  <c r="BM136" i="21" s="1"/>
  <c r="T135" i="16"/>
  <c r="V135" i="16" s="1"/>
  <c r="B40" i="21"/>
  <c r="N133" i="21" s="1"/>
  <c r="D133" i="16"/>
  <c r="BF136" i="21"/>
  <c r="BG136" i="21" s="1"/>
  <c r="D41" i="16"/>
  <c r="B43" i="21"/>
  <c r="AF133" i="21" s="1"/>
  <c r="B41" i="21"/>
  <c r="T133" i="21" s="1"/>
  <c r="W133" i="21" s="1"/>
  <c r="D35" i="16"/>
  <c r="B44" i="16"/>
  <c r="AL133" i="16" s="1"/>
  <c r="AO133" i="16" s="1"/>
  <c r="B36" i="21"/>
  <c r="BJ109" i="21" s="1"/>
  <c r="D134" i="16"/>
  <c r="D34" i="16"/>
  <c r="B39" i="21"/>
  <c r="C43" i="21"/>
  <c r="AF134" i="21" s="1"/>
  <c r="D40" i="16"/>
  <c r="N133" i="16"/>
  <c r="H134" i="16"/>
  <c r="C44" i="16"/>
  <c r="C44" i="21" s="1"/>
  <c r="AL134" i="21" s="1"/>
  <c r="C36" i="21"/>
  <c r="BJ110" i="21" s="1"/>
  <c r="C37" i="21"/>
  <c r="D39" i="16"/>
  <c r="B44" i="21"/>
  <c r="H133" i="16"/>
  <c r="D42" i="16"/>
  <c r="Z133" i="16"/>
  <c r="C33" i="21"/>
  <c r="D33" i="21" s="1"/>
  <c r="W133" i="16"/>
  <c r="C42" i="21"/>
  <c r="Z134" i="21" s="1"/>
  <c r="C38" i="21"/>
  <c r="B134" i="21" s="1"/>
  <c r="B37" i="21"/>
  <c r="D37" i="21" s="1"/>
  <c r="C41" i="21"/>
  <c r="T134" i="21" s="1"/>
  <c r="C39" i="21"/>
  <c r="H134" i="21" s="1"/>
  <c r="V133" i="21"/>
  <c r="B38" i="21"/>
  <c r="E133" i="16"/>
  <c r="B135" i="16"/>
  <c r="E135" i="16" s="1"/>
  <c r="D37" i="16"/>
  <c r="B42" i="21"/>
  <c r="B35" i="21"/>
  <c r="BD109" i="21" s="1"/>
  <c r="C40" i="21"/>
  <c r="N134" i="21" s="1"/>
  <c r="C34" i="21"/>
  <c r="D34" i="21" s="1"/>
  <c r="C35" i="21"/>
  <c r="BD110" i="21" s="1"/>
  <c r="AU135" i="21"/>
  <c r="AT135" i="21"/>
  <c r="BG135" i="21"/>
  <c r="BF135" i="21"/>
  <c r="BR135" i="21"/>
  <c r="BS135" i="21"/>
  <c r="BA135" i="21"/>
  <c r="AZ135" i="21"/>
  <c r="W135" i="16"/>
  <c r="AZ135" i="16"/>
  <c r="AH135" i="16"/>
  <c r="AI135" i="16"/>
  <c r="AU135" i="16"/>
  <c r="AT135" i="16"/>
  <c r="D135" i="16"/>
  <c r="BP110" i="21"/>
  <c r="AX109" i="21"/>
  <c r="AF62" i="21"/>
  <c r="Z62" i="21"/>
  <c r="T62" i="21"/>
  <c r="N62" i="21"/>
  <c r="H62" i="21"/>
  <c r="B62" i="21"/>
  <c r="AF61" i="21"/>
  <c r="Z61" i="21"/>
  <c r="T61" i="21"/>
  <c r="N61" i="21"/>
  <c r="H61" i="21"/>
  <c r="B61" i="21"/>
  <c r="AF60" i="21"/>
  <c r="Z60" i="21"/>
  <c r="T60" i="21"/>
  <c r="N60" i="21"/>
  <c r="H60" i="21"/>
  <c r="B60" i="21"/>
  <c r="BL137" i="21" l="1"/>
  <c r="D36" i="21"/>
  <c r="D43" i="21"/>
  <c r="AX110" i="21"/>
  <c r="D32" i="21"/>
  <c r="W134" i="21"/>
  <c r="V134" i="21"/>
  <c r="K133" i="16"/>
  <c r="AN134" i="21"/>
  <c r="AO134" i="21"/>
  <c r="D41" i="21"/>
  <c r="T135" i="21"/>
  <c r="AF135" i="21"/>
  <c r="AH133" i="21"/>
  <c r="AI133" i="21"/>
  <c r="D134" i="21"/>
  <c r="E134" i="21"/>
  <c r="H135" i="16"/>
  <c r="K134" i="16"/>
  <c r="AB134" i="21"/>
  <c r="AC134" i="21"/>
  <c r="Q133" i="16"/>
  <c r="N135" i="16"/>
  <c r="BP109" i="21"/>
  <c r="BP111" i="21" s="1"/>
  <c r="BR111" i="21" s="1"/>
  <c r="P134" i="21"/>
  <c r="Q134" i="21"/>
  <c r="B133" i="21"/>
  <c r="D38" i="21"/>
  <c r="AI134" i="21"/>
  <c r="AH134" i="21"/>
  <c r="AL133" i="21"/>
  <c r="D44" i="21"/>
  <c r="D35" i="21"/>
  <c r="H133" i="21"/>
  <c r="D39" i="21"/>
  <c r="D40" i="21"/>
  <c r="Z133" i="21"/>
  <c r="D42" i="21"/>
  <c r="K134" i="21"/>
  <c r="J134" i="21"/>
  <c r="AC133" i="16"/>
  <c r="Z135" i="16"/>
  <c r="AL134" i="16"/>
  <c r="D44" i="16"/>
  <c r="N135" i="21"/>
  <c r="Q133" i="21"/>
  <c r="P133" i="21"/>
  <c r="AT137" i="21"/>
  <c r="AU137" i="21" s="1"/>
  <c r="BF137" i="21"/>
  <c r="BG137" i="21" s="1"/>
  <c r="BR137" i="21"/>
  <c r="BS137" i="21" s="1"/>
  <c r="AZ137" i="21"/>
  <c r="BA137" i="21" s="1"/>
  <c r="BD111" i="21"/>
  <c r="BG111" i="21" s="1"/>
  <c r="AF63" i="21"/>
  <c r="AI63" i="21" s="1"/>
  <c r="B63" i="21"/>
  <c r="T63" i="21"/>
  <c r="H63" i="21"/>
  <c r="Z63" i="21"/>
  <c r="N63" i="21"/>
  <c r="AX111" i="21"/>
  <c r="BJ111" i="21"/>
  <c r="B9" i="16"/>
  <c r="B9" i="21" s="1"/>
  <c r="C9" i="16"/>
  <c r="C9" i="21" s="1"/>
  <c r="B10" i="16"/>
  <c r="B10" i="21" s="1"/>
  <c r="C10" i="16"/>
  <c r="C10" i="21" s="1"/>
  <c r="B11" i="16"/>
  <c r="B11" i="21" s="1"/>
  <c r="C11" i="16"/>
  <c r="C11" i="21" s="1"/>
  <c r="B12" i="16"/>
  <c r="B12" i="21" s="1"/>
  <c r="C12" i="16"/>
  <c r="C12" i="21" s="1"/>
  <c r="B13" i="16"/>
  <c r="B13" i="21" s="1"/>
  <c r="C13" i="16"/>
  <c r="C13" i="21" s="1"/>
  <c r="B14" i="16"/>
  <c r="B14" i="21" s="1"/>
  <c r="C14" i="16"/>
  <c r="C14" i="21" s="1"/>
  <c r="B15" i="16"/>
  <c r="B15" i="21" s="1"/>
  <c r="C15" i="16"/>
  <c r="C15" i="21" s="1"/>
  <c r="B16" i="16"/>
  <c r="B16" i="21" s="1"/>
  <c r="C16" i="16"/>
  <c r="C16" i="21" s="1"/>
  <c r="B17" i="16"/>
  <c r="B17" i="21" s="1"/>
  <c r="C17" i="16"/>
  <c r="C17" i="21" s="1"/>
  <c r="B18" i="16"/>
  <c r="B18" i="21" s="1"/>
  <c r="C18" i="16"/>
  <c r="C18" i="21" s="1"/>
  <c r="B19" i="16"/>
  <c r="B19" i="21" s="1"/>
  <c r="C19" i="16"/>
  <c r="C19" i="21" s="1"/>
  <c r="AF86" i="21" s="1"/>
  <c r="C8" i="16"/>
  <c r="B8" i="16"/>
  <c r="BM137" i="21" l="1"/>
  <c r="D17" i="21"/>
  <c r="D19" i="21"/>
  <c r="D15" i="21"/>
  <c r="AF85" i="21"/>
  <c r="D11" i="21"/>
  <c r="D12" i="21"/>
  <c r="D18" i="21"/>
  <c r="AN133" i="21"/>
  <c r="AO133" i="21"/>
  <c r="AL135" i="21"/>
  <c r="P135" i="16"/>
  <c r="Q135" i="16"/>
  <c r="Q135" i="21"/>
  <c r="P135" i="21"/>
  <c r="V135" i="21"/>
  <c r="W135" i="21"/>
  <c r="AB133" i="21"/>
  <c r="Z135" i="21"/>
  <c r="AC133" i="21"/>
  <c r="J135" i="16"/>
  <c r="K135" i="16"/>
  <c r="D13" i="21"/>
  <c r="D16" i="21"/>
  <c r="AO134" i="16"/>
  <c r="AL135" i="16"/>
  <c r="D14" i="21"/>
  <c r="D9" i="21"/>
  <c r="AB135" i="16"/>
  <c r="AC135" i="16"/>
  <c r="D133" i="21"/>
  <c r="B135" i="21"/>
  <c r="E133" i="21"/>
  <c r="AH135" i="21"/>
  <c r="AI135" i="21"/>
  <c r="D10" i="21"/>
  <c r="K133" i="21"/>
  <c r="H135" i="21"/>
  <c r="J133" i="21"/>
  <c r="AH63" i="21"/>
  <c r="BF111" i="21"/>
  <c r="BS111" i="21"/>
  <c r="N86" i="21"/>
  <c r="BJ62" i="21"/>
  <c r="C8" i="21"/>
  <c r="BD62" i="21"/>
  <c r="Z86" i="21"/>
  <c r="B86" i="21"/>
  <c r="T86" i="21"/>
  <c r="BP62" i="21"/>
  <c r="AR62" i="21"/>
  <c r="B8" i="21"/>
  <c r="AL61" i="21" s="1"/>
  <c r="AL85" i="21"/>
  <c r="AX62" i="21"/>
  <c r="AF87" i="21"/>
  <c r="AC63" i="21"/>
  <c r="AB63" i="21"/>
  <c r="BL111" i="21"/>
  <c r="BM111" i="21"/>
  <c r="Q63" i="21"/>
  <c r="P63" i="21"/>
  <c r="D63" i="21"/>
  <c r="E63" i="21"/>
  <c r="J63" i="21"/>
  <c r="K63" i="21"/>
  <c r="W63" i="21"/>
  <c r="V63" i="21"/>
  <c r="BA111" i="21"/>
  <c r="AZ111" i="21"/>
  <c r="D18" i="16"/>
  <c r="D16" i="16"/>
  <c r="D12" i="16"/>
  <c r="D17" i="16"/>
  <c r="D9" i="16"/>
  <c r="D13" i="16"/>
  <c r="D10" i="16"/>
  <c r="D11" i="16"/>
  <c r="D15" i="16"/>
  <c r="D19" i="16"/>
  <c r="D14" i="16"/>
  <c r="J135" i="21" l="1"/>
  <c r="K135" i="21"/>
  <c r="AO135" i="16"/>
  <c r="AN135" i="16"/>
  <c r="AC135" i="21"/>
  <c r="AB135" i="21"/>
  <c r="AO135" i="21"/>
  <c r="AN135" i="21"/>
  <c r="E135" i="21"/>
  <c r="D135" i="21"/>
  <c r="BJ85" i="21"/>
  <c r="B109" i="21"/>
  <c r="BP86" i="21"/>
  <c r="AL110" i="21"/>
  <c r="BD86" i="21"/>
  <c r="AF110" i="21"/>
  <c r="BD61" i="21"/>
  <c r="B110" i="21"/>
  <c r="H110" i="21"/>
  <c r="N85" i="21"/>
  <c r="Z110" i="21"/>
  <c r="BJ61" i="21"/>
  <c r="AX86" i="21"/>
  <c r="BP61" i="21"/>
  <c r="B85" i="21"/>
  <c r="T110" i="21"/>
  <c r="BJ86" i="21"/>
  <c r="Z85" i="21"/>
  <c r="AX61" i="21"/>
  <c r="T85" i="21"/>
  <c r="H85" i="21"/>
  <c r="N110" i="21"/>
  <c r="AR110" i="21"/>
  <c r="AR61" i="21"/>
  <c r="AR63" i="21" s="1"/>
  <c r="H86" i="21"/>
  <c r="D8" i="21"/>
  <c r="AL62" i="21"/>
  <c r="AR86" i="21"/>
  <c r="AH87" i="21"/>
  <c r="AI87" i="21"/>
  <c r="CH21" i="6"/>
  <c r="CG21" i="6"/>
  <c r="CF21" i="6"/>
  <c r="CE21" i="6"/>
  <c r="CD21" i="6"/>
  <c r="CC21" i="6"/>
  <c r="CB21" i="6"/>
  <c r="CA21" i="6"/>
  <c r="BZ21" i="6"/>
  <c r="BY21" i="6"/>
  <c r="CH20" i="6"/>
  <c r="CG20" i="6"/>
  <c r="CF20" i="6"/>
  <c r="CE20" i="6"/>
  <c r="CD20" i="6"/>
  <c r="CC20" i="6"/>
  <c r="CB20" i="6"/>
  <c r="CA20" i="6"/>
  <c r="BZ20" i="6"/>
  <c r="BY20" i="6"/>
  <c r="CH17" i="6"/>
  <c r="CG17" i="6"/>
  <c r="CF17" i="6"/>
  <c r="CE17" i="6"/>
  <c r="CD17" i="6"/>
  <c r="CC17" i="6"/>
  <c r="CB17" i="6"/>
  <c r="CA17" i="6"/>
  <c r="BZ17" i="6"/>
  <c r="BY17" i="6"/>
  <c r="CH16" i="6"/>
  <c r="CG16" i="6"/>
  <c r="CF16" i="6"/>
  <c r="CE16" i="6"/>
  <c r="CD16" i="6"/>
  <c r="CC16" i="6"/>
  <c r="CB16" i="6"/>
  <c r="CA16" i="6"/>
  <c r="BZ16" i="6"/>
  <c r="BY16" i="6"/>
  <c r="CH13" i="6"/>
  <c r="CG13" i="6"/>
  <c r="CF13" i="6"/>
  <c r="CE13" i="6"/>
  <c r="CD13" i="6"/>
  <c r="CC13" i="6"/>
  <c r="CB13" i="6"/>
  <c r="CA13" i="6"/>
  <c r="BZ13" i="6"/>
  <c r="BY13" i="6"/>
  <c r="CH12" i="6"/>
  <c r="CG12" i="6"/>
  <c r="CF12" i="6"/>
  <c r="CE12" i="6"/>
  <c r="CD12" i="6"/>
  <c r="CC12" i="6"/>
  <c r="CB12" i="6"/>
  <c r="CA12" i="6"/>
  <c r="BZ12" i="6"/>
  <c r="BY12" i="6"/>
  <c r="CH9" i="6"/>
  <c r="CG9" i="6"/>
  <c r="CF9" i="6"/>
  <c r="CE9" i="6"/>
  <c r="CD9" i="6"/>
  <c r="CC9" i="6"/>
  <c r="CB9" i="6"/>
  <c r="CA9" i="6"/>
  <c r="BZ9" i="6"/>
  <c r="BY9" i="6"/>
  <c r="CH8" i="6"/>
  <c r="CG8" i="6"/>
  <c r="CF8" i="6"/>
  <c r="CE8" i="6"/>
  <c r="CD8" i="6"/>
  <c r="CC8" i="6"/>
  <c r="CB8" i="6"/>
  <c r="CA8" i="6"/>
  <c r="BZ8" i="6"/>
  <c r="BY8" i="6"/>
  <c r="CH6" i="6"/>
  <c r="CG6" i="6"/>
  <c r="CF6" i="6"/>
  <c r="CE6" i="6"/>
  <c r="CD6" i="6"/>
  <c r="CC6" i="6"/>
  <c r="CB6" i="6"/>
  <c r="CA6" i="6"/>
  <c r="BZ6" i="6"/>
  <c r="BY6" i="6"/>
  <c r="CH5" i="6"/>
  <c r="CG5" i="6"/>
  <c r="CF5" i="6"/>
  <c r="CE5" i="6"/>
  <c r="CD5" i="6"/>
  <c r="CC5" i="6"/>
  <c r="CB5" i="6"/>
  <c r="CA5" i="6"/>
  <c r="BZ5" i="6"/>
  <c r="BY5" i="6"/>
  <c r="BX21" i="6"/>
  <c r="BX20" i="6"/>
  <c r="BX17" i="6"/>
  <c r="BX16" i="6"/>
  <c r="BX13" i="6"/>
  <c r="BX12" i="6"/>
  <c r="BX9" i="6"/>
  <c r="BX8" i="6"/>
  <c r="BX6" i="6"/>
  <c r="BX5" i="6"/>
  <c r="AS108" i="21" l="1"/>
  <c r="AT132" i="16"/>
  <c r="AU132" i="16" s="1"/>
  <c r="BG109" i="21"/>
  <c r="AY108" i="21"/>
  <c r="AZ132" i="16"/>
  <c r="BA132" i="16" s="1"/>
  <c r="BM109" i="21"/>
  <c r="BE108" i="21"/>
  <c r="BF132" i="16"/>
  <c r="BG132" i="16" s="1"/>
  <c r="AG110" i="21"/>
  <c r="AH110" i="21" s="1"/>
  <c r="AH134" i="16"/>
  <c r="BS109" i="21"/>
  <c r="BG110" i="21"/>
  <c r="BK108" i="21"/>
  <c r="BL132" i="16"/>
  <c r="BM132" i="16" s="1"/>
  <c r="AY109" i="21"/>
  <c r="AZ109" i="21" s="1"/>
  <c r="AZ133" i="16"/>
  <c r="AM110" i="21"/>
  <c r="AN110" i="21" s="1"/>
  <c r="AN134" i="16"/>
  <c r="BM110" i="21"/>
  <c r="AY107" i="21"/>
  <c r="AZ107" i="21" s="1"/>
  <c r="BA107" i="21" s="1"/>
  <c r="AZ131" i="16"/>
  <c r="BK110" i="21"/>
  <c r="BL110" i="21" s="1"/>
  <c r="BE107" i="21"/>
  <c r="BF107" i="21" s="1"/>
  <c r="BG107" i="21" s="1"/>
  <c r="BF131" i="16"/>
  <c r="BQ110" i="21"/>
  <c r="BR110" i="21" s="1"/>
  <c r="BK107" i="21"/>
  <c r="BL107" i="21" s="1"/>
  <c r="BM107" i="21" s="1"/>
  <c r="BL131" i="16"/>
  <c r="BQ107" i="21"/>
  <c r="BR107" i="21" s="1"/>
  <c r="BS107" i="21" s="1"/>
  <c r="BR131" i="16"/>
  <c r="AG107" i="21"/>
  <c r="AH107" i="21" s="1"/>
  <c r="AI107" i="21" s="1"/>
  <c r="AH131" i="16"/>
  <c r="AS110" i="21"/>
  <c r="AT110" i="21" s="1"/>
  <c r="AT134" i="16"/>
  <c r="AM107" i="21"/>
  <c r="AN107" i="21" s="1"/>
  <c r="AO107" i="21" s="1"/>
  <c r="AN131" i="16"/>
  <c r="BK109" i="21"/>
  <c r="BL109" i="21" s="1"/>
  <c r="BL133" i="16"/>
  <c r="AY110" i="21"/>
  <c r="AZ110" i="21" s="1"/>
  <c r="AZ134" i="16"/>
  <c r="AM108" i="21"/>
  <c r="BA109" i="21"/>
  <c r="AG109" i="21"/>
  <c r="AH133" i="16"/>
  <c r="AM109" i="21"/>
  <c r="AN133" i="16"/>
  <c r="BA110" i="21"/>
  <c r="AS109" i="21"/>
  <c r="AT133" i="16"/>
  <c r="BQ108" i="21"/>
  <c r="BR132" i="16"/>
  <c r="BS132" i="16" s="1"/>
  <c r="BE109" i="21"/>
  <c r="BF109" i="21" s="1"/>
  <c r="BF133" i="16"/>
  <c r="BS110" i="21"/>
  <c r="AS107" i="21"/>
  <c r="AT107" i="21" s="1"/>
  <c r="AU107" i="21" s="1"/>
  <c r="AT131" i="16"/>
  <c r="AG108" i="21"/>
  <c r="BQ109" i="21"/>
  <c r="BR109" i="21" s="1"/>
  <c r="BR133" i="16"/>
  <c r="BE110" i="21"/>
  <c r="BF110" i="21" s="1"/>
  <c r="AA110" i="21"/>
  <c r="AB110" i="21" s="1"/>
  <c r="AB134" i="16"/>
  <c r="AA109" i="21"/>
  <c r="AB133" i="16"/>
  <c r="AA107" i="21"/>
  <c r="AB107" i="21" s="1"/>
  <c r="AC107" i="21" s="1"/>
  <c r="AB131" i="16"/>
  <c r="AA108" i="21"/>
  <c r="O110" i="21"/>
  <c r="P110" i="21" s="1"/>
  <c r="P134" i="16"/>
  <c r="U110" i="21"/>
  <c r="V110" i="21" s="1"/>
  <c r="V134" i="16"/>
  <c r="I109" i="21"/>
  <c r="J133" i="16"/>
  <c r="O107" i="21"/>
  <c r="P107" i="21" s="1"/>
  <c r="Q107" i="21" s="1"/>
  <c r="P131" i="16"/>
  <c r="I108" i="21"/>
  <c r="I110" i="21"/>
  <c r="J110" i="21" s="1"/>
  <c r="J134" i="16"/>
  <c r="U107" i="21"/>
  <c r="V107" i="21" s="1"/>
  <c r="W107" i="21" s="1"/>
  <c r="V131" i="16"/>
  <c r="I107" i="21"/>
  <c r="J107" i="21" s="1"/>
  <c r="K107" i="21" s="1"/>
  <c r="J131" i="16"/>
  <c r="O108" i="21"/>
  <c r="U108" i="21"/>
  <c r="O109" i="21"/>
  <c r="P133" i="16"/>
  <c r="U109" i="21"/>
  <c r="V133" i="16"/>
  <c r="AO110" i="21"/>
  <c r="B111" i="21"/>
  <c r="E111" i="21" s="1"/>
  <c r="K110" i="21"/>
  <c r="AC110" i="21"/>
  <c r="B87" i="21"/>
  <c r="AI110" i="21"/>
  <c r="AU63" i="21"/>
  <c r="AT63" i="21"/>
  <c r="W110" i="21"/>
  <c r="T109" i="21"/>
  <c r="AX85" i="21"/>
  <c r="BD63" i="21"/>
  <c r="BD85" i="21"/>
  <c r="AL109" i="21"/>
  <c r="N87" i="21"/>
  <c r="AF109" i="21"/>
  <c r="N109" i="21"/>
  <c r="H87" i="21"/>
  <c r="AR109" i="21"/>
  <c r="AX63" i="21"/>
  <c r="AR85" i="21"/>
  <c r="Z109" i="21"/>
  <c r="Q110" i="21"/>
  <c r="Z87" i="21"/>
  <c r="BP63" i="21"/>
  <c r="BP85" i="21"/>
  <c r="BJ87" i="21"/>
  <c r="BM87" i="21" s="1"/>
  <c r="H109" i="21"/>
  <c r="AU110" i="21"/>
  <c r="T87" i="21"/>
  <c r="AL86" i="21"/>
  <c r="BJ63" i="21"/>
  <c r="AL63" i="21"/>
  <c r="C3" i="23"/>
  <c r="C4" i="23" s="1"/>
  <c r="C5" i="23" s="1"/>
  <c r="C6" i="23" s="1"/>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C48" i="23" s="1"/>
  <c r="C49" i="23" s="1"/>
  <c r="C50" i="23" s="1"/>
  <c r="C51" i="23" s="1"/>
  <c r="C52" i="23" s="1"/>
  <c r="C53" i="23" s="1"/>
  <c r="C54" i="23" s="1"/>
  <c r="C55" i="23" s="1"/>
  <c r="C56" i="23" s="1"/>
  <c r="C57" i="23" s="1"/>
  <c r="C58" i="23" s="1"/>
  <c r="C59" i="23" s="1"/>
  <c r="O104" i="6"/>
  <c r="P104" i="6" s="1"/>
  <c r="Q104" i="6" s="1"/>
  <c r="R104" i="6" s="1"/>
  <c r="S104" i="6" s="1"/>
  <c r="T104" i="6" s="1"/>
  <c r="U104" i="6" s="1"/>
  <c r="V104" i="6" s="1"/>
  <c r="W104" i="6" s="1"/>
  <c r="X104" i="6" s="1"/>
  <c r="Y104" i="6" s="1"/>
  <c r="Z104" i="6" s="1"/>
  <c r="AA104" i="6" s="1"/>
  <c r="AB104" i="6" s="1"/>
  <c r="AC104" i="6" s="1"/>
  <c r="AD104" i="6" s="1"/>
  <c r="AE104" i="6" s="1"/>
  <c r="AF104" i="6" s="1"/>
  <c r="AG104" i="6" s="1"/>
  <c r="AH104" i="6" s="1"/>
  <c r="AI104" i="6" s="1"/>
  <c r="AJ104" i="6" s="1"/>
  <c r="AK104" i="6" s="1"/>
  <c r="AL104" i="6" s="1"/>
  <c r="AM104" i="6" s="1"/>
  <c r="AN104" i="6" s="1"/>
  <c r="AO104" i="6" s="1"/>
  <c r="AP104" i="6" s="1"/>
  <c r="AQ104" i="6" s="1"/>
  <c r="AR104" i="6" s="1"/>
  <c r="AS104" i="6" s="1"/>
  <c r="AT104" i="6" s="1"/>
  <c r="AU104" i="6" s="1"/>
  <c r="AV104" i="6" s="1"/>
  <c r="AW104" i="6" s="1"/>
  <c r="AX104" i="6" s="1"/>
  <c r="AY104" i="6" s="1"/>
  <c r="AZ104" i="6" s="1"/>
  <c r="BA104" i="6" s="1"/>
  <c r="BB104" i="6" s="1"/>
  <c r="BC104" i="6" s="1"/>
  <c r="BD104" i="6" s="1"/>
  <c r="BE104" i="6" s="1"/>
  <c r="BF104" i="6" s="1"/>
  <c r="BG104" i="6" s="1"/>
  <c r="BH104" i="6" s="1"/>
  <c r="BI104" i="6" s="1"/>
  <c r="BJ104" i="6" s="1"/>
  <c r="BK104" i="6" s="1"/>
  <c r="BL104" i="6" s="1"/>
  <c r="BM104" i="6" s="1"/>
  <c r="BN104" i="6" s="1"/>
  <c r="BO104" i="6" s="1"/>
  <c r="BP104" i="6" s="1"/>
  <c r="BQ104" i="6" s="1"/>
  <c r="BR104" i="6" s="1"/>
  <c r="BS104" i="6" s="1"/>
  <c r="BT104" i="6" s="1"/>
  <c r="BU104" i="6" s="1"/>
  <c r="BV104" i="6" s="1"/>
  <c r="BW104" i="6" s="1"/>
  <c r="BX104" i="6" s="1"/>
  <c r="BY104" i="6" s="1"/>
  <c r="BZ104" i="6" s="1"/>
  <c r="CA104" i="6" s="1"/>
  <c r="CB104" i="6" s="1"/>
  <c r="CC104" i="6" s="1"/>
  <c r="AT136" i="16" l="1"/>
  <c r="AZ136" i="16"/>
  <c r="BA136" i="16" s="1"/>
  <c r="AU131" i="16"/>
  <c r="BS131" i="16"/>
  <c r="AO131" i="16"/>
  <c r="AI131" i="16"/>
  <c r="BM131" i="16"/>
  <c r="BA131" i="16"/>
  <c r="BG131" i="16"/>
  <c r="AU136" i="16"/>
  <c r="AC131" i="16"/>
  <c r="Q131" i="16"/>
  <c r="K131" i="16"/>
  <c r="W131" i="16"/>
  <c r="BS105" i="6"/>
  <c r="BT105" i="6" s="1"/>
  <c r="BU105" i="6" s="1"/>
  <c r="BV105" i="6" s="1"/>
  <c r="BW105" i="6" s="1"/>
  <c r="BX105" i="6" s="1"/>
  <c r="BY105" i="6" s="1"/>
  <c r="BZ105" i="6" s="1"/>
  <c r="CA105" i="6" s="1"/>
  <c r="CB105" i="6" s="1"/>
  <c r="CC105" i="6" s="1"/>
  <c r="D111" i="21"/>
  <c r="AL87" i="21"/>
  <c r="Z111" i="21"/>
  <c r="AB109" i="21"/>
  <c r="AC109" i="21"/>
  <c r="Q109" i="21"/>
  <c r="N111" i="21"/>
  <c r="P109" i="21"/>
  <c r="Q87" i="21"/>
  <c r="P87" i="21"/>
  <c r="AX87" i="21"/>
  <c r="BL87" i="21"/>
  <c r="W87" i="21"/>
  <c r="V87" i="21"/>
  <c r="AR87" i="21"/>
  <c r="J87" i="21"/>
  <c r="K87" i="21"/>
  <c r="V109" i="21"/>
  <c r="T111" i="21"/>
  <c r="W109" i="21"/>
  <c r="BM63" i="21"/>
  <c r="BL63" i="21"/>
  <c r="AC87" i="21"/>
  <c r="AB87" i="21"/>
  <c r="BR63" i="21"/>
  <c r="BS63" i="21"/>
  <c r="AH109" i="21"/>
  <c r="AF111" i="21"/>
  <c r="AI109" i="21"/>
  <c r="AN109" i="21"/>
  <c r="AO109" i="21"/>
  <c r="AL111" i="21"/>
  <c r="E87" i="21"/>
  <c r="D87" i="21"/>
  <c r="BD87" i="21"/>
  <c r="AO63" i="21"/>
  <c r="AN63" i="21"/>
  <c r="H111" i="21"/>
  <c r="K109" i="21"/>
  <c r="J109" i="21"/>
  <c r="AT109" i="21"/>
  <c r="AU109" i="21"/>
  <c r="AR111" i="21"/>
  <c r="BP87" i="21"/>
  <c r="BA63" i="21"/>
  <c r="AZ63" i="21"/>
  <c r="BF63" i="21"/>
  <c r="BG63" i="21"/>
  <c r="C60" i="23"/>
  <c r="C61" i="23" s="1"/>
  <c r="C62" i="23" s="1"/>
  <c r="C63" i="23" s="1"/>
  <c r="C64" i="23" l="1"/>
  <c r="C65" i="23" s="1"/>
  <c r="C66" i="23" s="1"/>
  <c r="C67" i="23" s="1"/>
  <c r="C68" i="23" s="1"/>
  <c r="C69" i="23" s="1"/>
  <c r="AZ137" i="16"/>
  <c r="AT137" i="16"/>
  <c r="AT138" i="21" s="1"/>
  <c r="BS87" i="21"/>
  <c r="BR87" i="21"/>
  <c r="AU87" i="21"/>
  <c r="AT87" i="21"/>
  <c r="BA87" i="21"/>
  <c r="AZ87" i="21"/>
  <c r="Q111" i="21"/>
  <c r="P111" i="21"/>
  <c r="AN87" i="21"/>
  <c r="AO87" i="21"/>
  <c r="AN111" i="21"/>
  <c r="AO111" i="21"/>
  <c r="AH111" i="21"/>
  <c r="AI111" i="21"/>
  <c r="BG87" i="21"/>
  <c r="BF87" i="21"/>
  <c r="AC111" i="21"/>
  <c r="AB111" i="21"/>
  <c r="K111" i="21"/>
  <c r="J111" i="21"/>
  <c r="V111" i="21"/>
  <c r="W111" i="21"/>
  <c r="AU111" i="21"/>
  <c r="AT111" i="21"/>
  <c r="AZ142" i="21" l="1"/>
  <c r="AT139" i="21"/>
  <c r="BA137" i="16"/>
  <c r="AZ138" i="21"/>
  <c r="AZ138" i="16"/>
  <c r="BF142" i="16" s="1"/>
  <c r="AU137" i="16"/>
  <c r="AT138" i="16"/>
  <c r="AU138" i="16" l="1"/>
  <c r="AT140" i="16" s="1"/>
  <c r="AU138" i="21"/>
  <c r="BA138" i="16"/>
  <c r="BA138" i="21"/>
  <c r="AZ139" i="21"/>
  <c r="BF142" i="21"/>
  <c r="AZ139" i="16"/>
  <c r="AT139" i="16"/>
  <c r="AZ142" i="16"/>
  <c r="E21" i="17"/>
  <c r="E22" i="17"/>
  <c r="E23" i="17"/>
  <c r="E24" i="17"/>
  <c r="E25" i="17"/>
  <c r="E26" i="17"/>
  <c r="E27" i="17"/>
  <c r="E28" i="17"/>
  <c r="E29" i="17"/>
  <c r="E30" i="17"/>
  <c r="E31" i="17"/>
  <c r="E32" i="17"/>
  <c r="AT141" i="16" l="1"/>
  <c r="AZ140" i="21"/>
  <c r="AZ141" i="21"/>
  <c r="AT140" i="21"/>
  <c r="AT141" i="21"/>
  <c r="AZ140" i="16"/>
  <c r="AZ141" i="16"/>
  <c r="BP110" i="16"/>
  <c r="BP109" i="16"/>
  <c r="BJ110" i="16"/>
  <c r="BJ109" i="16"/>
  <c r="BM109" i="16" s="1"/>
  <c r="BD110" i="16"/>
  <c r="BD109" i="16"/>
  <c r="AX110" i="16"/>
  <c r="AX109" i="16"/>
  <c r="AN5" i="6"/>
  <c r="AO5" i="6"/>
  <c r="AP5" i="6"/>
  <c r="AQ5" i="6"/>
  <c r="AR5" i="6"/>
  <c r="AS5" i="6"/>
  <c r="AT5" i="6"/>
  <c r="AU5" i="6"/>
  <c r="AV5" i="6"/>
  <c r="AW5" i="6"/>
  <c r="AX5" i="6"/>
  <c r="AY5" i="6"/>
  <c r="AZ5" i="6"/>
  <c r="BC5" i="6"/>
  <c r="BD5" i="6"/>
  <c r="AG59" i="21" s="1"/>
  <c r="AH59" i="21" s="1"/>
  <c r="BE5" i="6"/>
  <c r="AM59" i="21" s="1"/>
  <c r="AN59" i="21" s="1"/>
  <c r="BF5" i="6"/>
  <c r="AS59" i="21" s="1"/>
  <c r="AT59" i="21" s="1"/>
  <c r="BG5" i="6"/>
  <c r="BH5" i="6"/>
  <c r="BE59" i="21" s="1"/>
  <c r="BF59" i="21" s="1"/>
  <c r="BI5" i="6"/>
  <c r="BK59" i="21" s="1"/>
  <c r="BL59" i="21" s="1"/>
  <c r="BJ5" i="6"/>
  <c r="BQ59" i="21" s="1"/>
  <c r="BR59" i="21" s="1"/>
  <c r="BK5" i="6"/>
  <c r="C83" i="21" s="1"/>
  <c r="D83" i="21" s="1"/>
  <c r="BO5" i="6"/>
  <c r="AA83" i="21" s="1"/>
  <c r="AB83" i="21" s="1"/>
  <c r="BP5" i="6"/>
  <c r="BQ5" i="6"/>
  <c r="BR5" i="6"/>
  <c r="AS83" i="21" s="1"/>
  <c r="AT83" i="21" s="1"/>
  <c r="AU83" i="21" s="1"/>
  <c r="BS5" i="6"/>
  <c r="AY83" i="21" s="1"/>
  <c r="AZ83" i="21" s="1"/>
  <c r="BA83" i="21" s="1"/>
  <c r="BT5" i="6"/>
  <c r="BE83" i="21" s="1"/>
  <c r="BF83" i="21" s="1"/>
  <c r="BG83" i="21" s="1"/>
  <c r="BU5" i="6"/>
  <c r="BV5" i="6"/>
  <c r="BQ83" i="21" s="1"/>
  <c r="BR83" i="21" s="1"/>
  <c r="BS83" i="21" s="1"/>
  <c r="C107" i="21"/>
  <c r="D107" i="21" s="1"/>
  <c r="E107" i="21" s="1"/>
  <c r="O107" i="16"/>
  <c r="AM107" i="16"/>
  <c r="BK107" i="16"/>
  <c r="AN6" i="6"/>
  <c r="AO6" i="6"/>
  <c r="AP6" i="6"/>
  <c r="AQ6" i="6"/>
  <c r="AR6" i="6"/>
  <c r="AS6" i="6"/>
  <c r="AT6" i="6"/>
  <c r="AU6" i="6"/>
  <c r="AV6" i="6"/>
  <c r="AW6" i="6"/>
  <c r="AX6" i="6"/>
  <c r="AY6" i="6"/>
  <c r="C60" i="21" s="1"/>
  <c r="D60" i="21" s="1"/>
  <c r="E60" i="21" s="1"/>
  <c r="AZ6" i="6"/>
  <c r="I60" i="21" s="1"/>
  <c r="J60" i="21" s="1"/>
  <c r="K60" i="21" s="1"/>
  <c r="BE6" i="6"/>
  <c r="AM60" i="21" s="1"/>
  <c r="BF6" i="6"/>
  <c r="AS60" i="21" s="1"/>
  <c r="BG6" i="6"/>
  <c r="AY60" i="21" s="1"/>
  <c r="BH6" i="6"/>
  <c r="BE60" i="21" s="1"/>
  <c r="BI6" i="6"/>
  <c r="BK60" i="21" s="1"/>
  <c r="BJ6" i="6"/>
  <c r="BQ60" i="21" s="1"/>
  <c r="BK6" i="6"/>
  <c r="C84" i="21" s="1"/>
  <c r="BO6" i="6"/>
  <c r="AA84" i="21" s="1"/>
  <c r="BP6" i="6"/>
  <c r="AG84" i="21" s="1"/>
  <c r="BQ6" i="6"/>
  <c r="AM84" i="21" s="1"/>
  <c r="BR6" i="6"/>
  <c r="AS84" i="21" s="1"/>
  <c r="BS6" i="6"/>
  <c r="AY84" i="21" s="1"/>
  <c r="BT6" i="6"/>
  <c r="BE84" i="21" s="1"/>
  <c r="BU6" i="6"/>
  <c r="BV6" i="6"/>
  <c r="BQ84" i="21" s="1"/>
  <c r="C108" i="21"/>
  <c r="I108" i="16"/>
  <c r="O108" i="16"/>
  <c r="AG108" i="16"/>
  <c r="AM108" i="16"/>
  <c r="AN8" i="6"/>
  <c r="AO8" i="6"/>
  <c r="AP8" i="6"/>
  <c r="AQ8" i="6"/>
  <c r="AR8" i="6"/>
  <c r="AS8" i="6"/>
  <c r="AT8" i="6"/>
  <c r="AU8" i="6"/>
  <c r="AV8" i="6"/>
  <c r="AW8" i="6"/>
  <c r="AX8" i="6"/>
  <c r="AY8" i="6"/>
  <c r="C61" i="21" s="1"/>
  <c r="D61" i="21" s="1"/>
  <c r="AZ8" i="6"/>
  <c r="I61" i="21" s="1"/>
  <c r="J61" i="21" s="1"/>
  <c r="BC8" i="6"/>
  <c r="AA61" i="21" s="1"/>
  <c r="AB61" i="21" s="1"/>
  <c r="BD8" i="6"/>
  <c r="AG61" i="21" s="1"/>
  <c r="AH61" i="21" s="1"/>
  <c r="BE8" i="6"/>
  <c r="AM61" i="21" s="1"/>
  <c r="AN61" i="21" s="1"/>
  <c r="BF8" i="6"/>
  <c r="AS61" i="21" s="1"/>
  <c r="AT61" i="21" s="1"/>
  <c r="BG8" i="6"/>
  <c r="AY61" i="21" s="1"/>
  <c r="AZ61" i="21" s="1"/>
  <c r="BH8" i="6"/>
  <c r="BE61" i="21" s="1"/>
  <c r="BF61" i="21" s="1"/>
  <c r="BI8" i="6"/>
  <c r="BJ8" i="6"/>
  <c r="BQ61" i="21" s="1"/>
  <c r="BR61" i="21" s="1"/>
  <c r="BK8" i="6"/>
  <c r="C85" i="21" s="1"/>
  <c r="D85" i="21" s="1"/>
  <c r="BO8" i="6"/>
  <c r="AA85" i="21" s="1"/>
  <c r="AB85" i="21" s="1"/>
  <c r="BP8" i="6"/>
  <c r="AG85" i="21" s="1"/>
  <c r="AH85" i="21" s="1"/>
  <c r="BQ8" i="6"/>
  <c r="AM85" i="21" s="1"/>
  <c r="AN85" i="21" s="1"/>
  <c r="BR8" i="6"/>
  <c r="AS85" i="21" s="1"/>
  <c r="AT85" i="21" s="1"/>
  <c r="BS8" i="6"/>
  <c r="AY85" i="21" s="1"/>
  <c r="AZ85" i="21" s="1"/>
  <c r="BT8" i="6"/>
  <c r="BE85" i="21" s="1"/>
  <c r="BF85" i="21" s="1"/>
  <c r="BU8" i="6"/>
  <c r="BV8" i="6"/>
  <c r="BQ85" i="21" s="1"/>
  <c r="BR85" i="21" s="1"/>
  <c r="C109" i="21"/>
  <c r="D109" i="21" s="1"/>
  <c r="AA109" i="16"/>
  <c r="BQ109" i="16"/>
  <c r="AN9" i="6"/>
  <c r="AO9" i="6"/>
  <c r="AP9" i="6"/>
  <c r="AQ9" i="6"/>
  <c r="AR9" i="6"/>
  <c r="AS9" i="6"/>
  <c r="AT9" i="6"/>
  <c r="AU9" i="6"/>
  <c r="AV9" i="6"/>
  <c r="AW9" i="6"/>
  <c r="AX9" i="6"/>
  <c r="AY9" i="6"/>
  <c r="C62" i="21" s="1"/>
  <c r="D62" i="21" s="1"/>
  <c r="AZ9" i="6"/>
  <c r="BC9" i="6"/>
  <c r="AA62" i="21" s="1"/>
  <c r="AB62" i="21" s="1"/>
  <c r="BD9" i="6"/>
  <c r="AG62" i="21" s="1"/>
  <c r="AH62" i="21" s="1"/>
  <c r="BE9" i="6"/>
  <c r="AM62" i="21" s="1"/>
  <c r="AN62" i="21" s="1"/>
  <c r="BF9" i="6"/>
  <c r="AS62" i="21" s="1"/>
  <c r="AT62" i="21" s="1"/>
  <c r="BG9" i="6"/>
  <c r="AY62" i="21" s="1"/>
  <c r="AZ62" i="21" s="1"/>
  <c r="BH9" i="6"/>
  <c r="BI9" i="6"/>
  <c r="BK62" i="21" s="1"/>
  <c r="BL62" i="21" s="1"/>
  <c r="BJ9" i="6"/>
  <c r="BQ62" i="21" s="1"/>
  <c r="BR62" i="21" s="1"/>
  <c r="BK9" i="6"/>
  <c r="C86" i="21" s="1"/>
  <c r="D86" i="21" s="1"/>
  <c r="BO9" i="6"/>
  <c r="AA86" i="21" s="1"/>
  <c r="AB86" i="21" s="1"/>
  <c r="BP9" i="6"/>
  <c r="AG86" i="21" s="1"/>
  <c r="AH86" i="21" s="1"/>
  <c r="BQ9" i="6"/>
  <c r="AM86" i="21" s="1"/>
  <c r="AN86" i="21" s="1"/>
  <c r="BR9" i="6"/>
  <c r="AS86" i="21" s="1"/>
  <c r="AT86" i="21" s="1"/>
  <c r="BS9" i="6"/>
  <c r="AY86" i="21" s="1"/>
  <c r="AZ86" i="21" s="1"/>
  <c r="BT9" i="6"/>
  <c r="BU9" i="6"/>
  <c r="BK86" i="21" s="1"/>
  <c r="BL86" i="21" s="1"/>
  <c r="BV9" i="6"/>
  <c r="BQ86" i="21" s="1"/>
  <c r="BR86" i="21" s="1"/>
  <c r="BQ110" i="16"/>
  <c r="AN12" i="6"/>
  <c r="AO12" i="6"/>
  <c r="AP12" i="6"/>
  <c r="AQ12" i="6"/>
  <c r="AR12" i="6"/>
  <c r="AS12" i="6"/>
  <c r="AT12" i="6"/>
  <c r="AU12" i="6"/>
  <c r="AV12" i="6"/>
  <c r="AW12" i="6"/>
  <c r="AX12" i="6"/>
  <c r="AY12" i="6"/>
  <c r="AZ12" i="6"/>
  <c r="BC12" i="6"/>
  <c r="BD12" i="6"/>
  <c r="BE12" i="6"/>
  <c r="BF12" i="6"/>
  <c r="BG12" i="6"/>
  <c r="BH12" i="6"/>
  <c r="BI12" i="6"/>
  <c r="BJ12" i="6"/>
  <c r="BK12" i="6"/>
  <c r="BO12" i="6"/>
  <c r="BP12" i="6"/>
  <c r="BQ12" i="6"/>
  <c r="BR12" i="6"/>
  <c r="BS12" i="6"/>
  <c r="BT12" i="6"/>
  <c r="BU12" i="6"/>
  <c r="BV12" i="6"/>
  <c r="AN13" i="6"/>
  <c r="AO13" i="6"/>
  <c r="AP13" i="6"/>
  <c r="AQ13" i="6"/>
  <c r="AR13" i="6"/>
  <c r="AS13" i="6"/>
  <c r="AT13" i="6"/>
  <c r="AU13" i="6"/>
  <c r="AV13" i="6"/>
  <c r="AW13" i="6"/>
  <c r="AX13" i="6"/>
  <c r="AY13" i="6"/>
  <c r="AZ13" i="6"/>
  <c r="BC13" i="6"/>
  <c r="BD13" i="6"/>
  <c r="BE13" i="6"/>
  <c r="BF13" i="6"/>
  <c r="BG13" i="6"/>
  <c r="BH13" i="6"/>
  <c r="BI13" i="6"/>
  <c r="BJ13" i="6"/>
  <c r="BK13" i="6"/>
  <c r="BO13" i="6"/>
  <c r="BP13" i="6"/>
  <c r="BQ13" i="6"/>
  <c r="BR13" i="6"/>
  <c r="BS13" i="6"/>
  <c r="BT13" i="6"/>
  <c r="BU13" i="6"/>
  <c r="BV13" i="6"/>
  <c r="AN16" i="6"/>
  <c r="AO16" i="6"/>
  <c r="AP16" i="6"/>
  <c r="AQ16" i="6"/>
  <c r="AR16" i="6"/>
  <c r="AS16" i="6"/>
  <c r="AT16" i="6"/>
  <c r="AU16" i="6"/>
  <c r="AV16" i="6"/>
  <c r="AW16" i="6"/>
  <c r="AX16" i="6"/>
  <c r="AY16" i="6"/>
  <c r="AZ16" i="6"/>
  <c r="BC16" i="6"/>
  <c r="BD16" i="6"/>
  <c r="BE16" i="6"/>
  <c r="BF16" i="6"/>
  <c r="BG16" i="6"/>
  <c r="BH16" i="6"/>
  <c r="BI16" i="6"/>
  <c r="BJ16" i="6"/>
  <c r="BK16" i="6"/>
  <c r="BO16" i="6"/>
  <c r="BP16" i="6"/>
  <c r="BQ16" i="6"/>
  <c r="BR16" i="6"/>
  <c r="BS16" i="6"/>
  <c r="BT16" i="6"/>
  <c r="BU16" i="6"/>
  <c r="BV16" i="6"/>
  <c r="AN17" i="6"/>
  <c r="AO17" i="6"/>
  <c r="AP17" i="6"/>
  <c r="AQ17" i="6"/>
  <c r="AR17" i="6"/>
  <c r="AS17" i="6"/>
  <c r="AT17" i="6"/>
  <c r="AU17" i="6"/>
  <c r="AV17" i="6"/>
  <c r="AW17" i="6"/>
  <c r="AX17" i="6"/>
  <c r="AY17" i="6"/>
  <c r="AZ17" i="6"/>
  <c r="BC17" i="6"/>
  <c r="BD17" i="6"/>
  <c r="BE17" i="6"/>
  <c r="BF17" i="6"/>
  <c r="BG17" i="6"/>
  <c r="BH17" i="6"/>
  <c r="BI17" i="6"/>
  <c r="BJ17" i="6"/>
  <c r="BK17" i="6"/>
  <c r="BO17" i="6"/>
  <c r="BP17" i="6"/>
  <c r="BQ17" i="6"/>
  <c r="BR17" i="6"/>
  <c r="BS17" i="6"/>
  <c r="BT17" i="6"/>
  <c r="BU17" i="6"/>
  <c r="BV17" i="6"/>
  <c r="AN20" i="6"/>
  <c r="AO20" i="6"/>
  <c r="AP20" i="6"/>
  <c r="AQ20" i="6"/>
  <c r="AR20" i="6"/>
  <c r="AS20" i="6"/>
  <c r="AT20" i="6"/>
  <c r="AU20" i="6"/>
  <c r="AV20" i="6"/>
  <c r="AW20" i="6"/>
  <c r="AX20" i="6"/>
  <c r="AY20" i="6"/>
  <c r="E61" i="21" s="1"/>
  <c r="AZ20" i="6"/>
  <c r="K61" i="21" s="1"/>
  <c r="BC20" i="6"/>
  <c r="AC61" i="21" s="1"/>
  <c r="BD20" i="6"/>
  <c r="AI61" i="21" s="1"/>
  <c r="BE20" i="6"/>
  <c r="AO61" i="21" s="1"/>
  <c r="BF20" i="6"/>
  <c r="AU61" i="21" s="1"/>
  <c r="BG20" i="6"/>
  <c r="BA61" i="21" s="1"/>
  <c r="BH20" i="6"/>
  <c r="BG61" i="21" s="1"/>
  <c r="BI20" i="6"/>
  <c r="BM61" i="21" s="1"/>
  <c r="BJ20" i="6"/>
  <c r="BS61" i="21" s="1"/>
  <c r="BK20" i="6"/>
  <c r="E85" i="21" s="1"/>
  <c r="BO20" i="6"/>
  <c r="AC85" i="21" s="1"/>
  <c r="BP20" i="6"/>
  <c r="AI85" i="21" s="1"/>
  <c r="BQ20" i="6"/>
  <c r="AO85" i="21" s="1"/>
  <c r="BR20" i="6"/>
  <c r="AU85" i="21" s="1"/>
  <c r="BS20" i="6"/>
  <c r="BA85" i="21" s="1"/>
  <c r="BT20" i="6"/>
  <c r="BG85" i="21" s="1"/>
  <c r="BU20" i="6"/>
  <c r="BM85" i="21" s="1"/>
  <c r="BV20" i="6"/>
  <c r="BS85" i="21" s="1"/>
  <c r="E109" i="21"/>
  <c r="AN21" i="6"/>
  <c r="AO21" i="6"/>
  <c r="AP21" i="6"/>
  <c r="AQ21" i="6"/>
  <c r="AR21" i="6"/>
  <c r="AS21" i="6"/>
  <c r="AT21" i="6"/>
  <c r="AU21" i="6"/>
  <c r="AV21" i="6"/>
  <c r="AW21" i="6"/>
  <c r="AX21" i="6"/>
  <c r="AY21" i="6"/>
  <c r="E62" i="21" s="1"/>
  <c r="AZ21" i="6"/>
  <c r="K62" i="21" s="1"/>
  <c r="BC21" i="6"/>
  <c r="AC62" i="21" s="1"/>
  <c r="BD21" i="6"/>
  <c r="AI62" i="21" s="1"/>
  <c r="BE21" i="6"/>
  <c r="AO62" i="21" s="1"/>
  <c r="BF21" i="6"/>
  <c r="AU62" i="21" s="1"/>
  <c r="BG21" i="6"/>
  <c r="BA62" i="21" s="1"/>
  <c r="BH21" i="6"/>
  <c r="BG62" i="21" s="1"/>
  <c r="BI21" i="6"/>
  <c r="BM62" i="21" s="1"/>
  <c r="BJ21" i="6"/>
  <c r="BS62" i="21" s="1"/>
  <c r="BK21" i="6"/>
  <c r="E86" i="21" s="1"/>
  <c r="BO21" i="6"/>
  <c r="AC86" i="21" s="1"/>
  <c r="BP21" i="6"/>
  <c r="AI86" i="21" s="1"/>
  <c r="BQ21" i="6"/>
  <c r="AO86" i="21" s="1"/>
  <c r="BR21" i="6"/>
  <c r="AU86" i="21" s="1"/>
  <c r="BS21" i="6"/>
  <c r="BA86" i="21" s="1"/>
  <c r="BT21" i="6"/>
  <c r="BG86" i="21" s="1"/>
  <c r="BU21" i="6"/>
  <c r="BM86" i="21" s="1"/>
  <c r="BV21" i="6"/>
  <c r="BS86" i="21" s="1"/>
  <c r="E110" i="21"/>
  <c r="AM6" i="6"/>
  <c r="AM8" i="6"/>
  <c r="AM9" i="6"/>
  <c r="AM12" i="6"/>
  <c r="AM13" i="6"/>
  <c r="AM16" i="6"/>
  <c r="AM17" i="6"/>
  <c r="AM20" i="6"/>
  <c r="AM21" i="6"/>
  <c r="AM5" i="6"/>
  <c r="AY146" i="16" l="1"/>
  <c r="AY145" i="16" s="1"/>
  <c r="AY146" i="21"/>
  <c r="AY145" i="21" s="1"/>
  <c r="B197" i="21" s="1"/>
  <c r="AC83" i="21"/>
  <c r="AY59" i="16"/>
  <c r="AY59" i="21"/>
  <c r="AZ59" i="21" s="1"/>
  <c r="C59" i="16"/>
  <c r="C59" i="21"/>
  <c r="D59" i="21" s="1"/>
  <c r="D64" i="21" s="1"/>
  <c r="E64" i="21" s="1"/>
  <c r="AU59" i="21"/>
  <c r="BE62" i="16"/>
  <c r="BE62" i="21"/>
  <c r="BF62" i="21" s="1"/>
  <c r="BK83" i="16"/>
  <c r="BK83" i="21"/>
  <c r="BL83" i="21" s="1"/>
  <c r="BM83" i="21" s="1"/>
  <c r="AO59" i="21"/>
  <c r="BK85" i="16"/>
  <c r="BK85" i="21"/>
  <c r="BL85" i="21" s="1"/>
  <c r="BK84" i="16"/>
  <c r="BK84" i="21"/>
  <c r="AI59" i="21"/>
  <c r="I62" i="16"/>
  <c r="I62" i="21"/>
  <c r="J62" i="21" s="1"/>
  <c r="C110" i="16"/>
  <c r="C110" i="21"/>
  <c r="D110" i="21" s="1"/>
  <c r="E83" i="21"/>
  <c r="AA59" i="16"/>
  <c r="AA59" i="21"/>
  <c r="AB59" i="21" s="1"/>
  <c r="BS59" i="21"/>
  <c r="BE86" i="16"/>
  <c r="BE86" i="21"/>
  <c r="BF86" i="21" s="1"/>
  <c r="AM83" i="16"/>
  <c r="AM83" i="21"/>
  <c r="AN83" i="21" s="1"/>
  <c r="BM59" i="21"/>
  <c r="BK61" i="16"/>
  <c r="BK61" i="21"/>
  <c r="BL61" i="21" s="1"/>
  <c r="AG83" i="16"/>
  <c r="AG83" i="21"/>
  <c r="AH83" i="21" s="1"/>
  <c r="BG59" i="21"/>
  <c r="I59" i="16"/>
  <c r="I59" i="21"/>
  <c r="J59" i="21" s="1"/>
  <c r="BG110" i="16"/>
  <c r="O109" i="16"/>
  <c r="AS110" i="16"/>
  <c r="BK60" i="16"/>
  <c r="BE84" i="16"/>
  <c r="I60" i="16"/>
  <c r="AM60" i="16"/>
  <c r="BQ60" i="16"/>
  <c r="AG84" i="16"/>
  <c r="U110" i="16"/>
  <c r="BE107" i="16"/>
  <c r="AS60" i="16"/>
  <c r="AM84" i="16"/>
  <c r="BQ86" i="16"/>
  <c r="AG107" i="16"/>
  <c r="BK108" i="16"/>
  <c r="BE60" i="16"/>
  <c r="AS84" i="16"/>
  <c r="I107" i="16"/>
  <c r="AM109" i="16"/>
  <c r="BQ108" i="16"/>
  <c r="AM110" i="16"/>
  <c r="BK86" i="16"/>
  <c r="BK62" i="16"/>
  <c r="BE109" i="16"/>
  <c r="I109" i="16"/>
  <c r="AG85" i="16"/>
  <c r="BE61" i="16"/>
  <c r="I61" i="16"/>
  <c r="AY108" i="16"/>
  <c r="C108" i="16"/>
  <c r="BQ107" i="16"/>
  <c r="U107" i="16"/>
  <c r="BQ83" i="16"/>
  <c r="BQ59" i="16"/>
  <c r="AS59" i="16"/>
  <c r="BA109" i="16"/>
  <c r="BS109" i="16"/>
  <c r="BK110" i="16"/>
  <c r="O110" i="16"/>
  <c r="AM86" i="16"/>
  <c r="AM62" i="16"/>
  <c r="AG109" i="16"/>
  <c r="BE85" i="16"/>
  <c r="AG61" i="16"/>
  <c r="AA108" i="16"/>
  <c r="AS107" i="16"/>
  <c r="AS83" i="16"/>
  <c r="C60" i="16"/>
  <c r="AY60" i="16"/>
  <c r="C84" i="16"/>
  <c r="AA84" i="16"/>
  <c r="AY84" i="16"/>
  <c r="AS108" i="16"/>
  <c r="U108" i="16"/>
  <c r="BQ84" i="16"/>
  <c r="C61" i="16"/>
  <c r="AA61" i="16"/>
  <c r="AM61" i="16"/>
  <c r="AS61" i="16"/>
  <c r="AY61" i="16"/>
  <c r="BQ61" i="16"/>
  <c r="C85" i="16"/>
  <c r="AA85" i="16"/>
  <c r="AM85" i="16"/>
  <c r="AS85" i="16"/>
  <c r="AY85" i="16"/>
  <c r="C107" i="16"/>
  <c r="AA107" i="16"/>
  <c r="BA110" i="16"/>
  <c r="BS110" i="16"/>
  <c r="AY107" i="16"/>
  <c r="BK109" i="16"/>
  <c r="C62" i="16"/>
  <c r="AA62" i="16"/>
  <c r="AG62" i="16"/>
  <c r="AS62" i="16"/>
  <c r="AY62" i="16"/>
  <c r="BQ62" i="16"/>
  <c r="C86" i="16"/>
  <c r="AA86" i="16"/>
  <c r="AG86" i="16"/>
  <c r="AS86" i="16"/>
  <c r="AY86" i="16"/>
  <c r="C109" i="16"/>
  <c r="I110" i="16"/>
  <c r="AG110" i="16"/>
  <c r="AY109" i="16"/>
  <c r="BE110" i="16"/>
  <c r="BE108" i="16"/>
  <c r="AG59" i="16"/>
  <c r="AM59" i="16"/>
  <c r="BE59" i="16"/>
  <c r="BK59" i="16"/>
  <c r="C83" i="16"/>
  <c r="AA83" i="16"/>
  <c r="AY83" i="16"/>
  <c r="BE83" i="16"/>
  <c r="BQ85" i="16"/>
  <c r="U109" i="16"/>
  <c r="AA110" i="16"/>
  <c r="AS109" i="16"/>
  <c r="AY110" i="16"/>
  <c r="BG109" i="16"/>
  <c r="BM110" i="16"/>
  <c r="F21" i="17"/>
  <c r="E20" i="16" s="1"/>
  <c r="F22" i="17"/>
  <c r="E21" i="16" s="1"/>
  <c r="F23" i="17"/>
  <c r="E22" i="16" s="1"/>
  <c r="F24" i="17"/>
  <c r="E23" i="16" s="1"/>
  <c r="F25" i="17"/>
  <c r="E24" i="16" s="1"/>
  <c r="F26" i="17"/>
  <c r="E25" i="16" s="1"/>
  <c r="F27" i="17"/>
  <c r="E26" i="16" s="1"/>
  <c r="F28" i="17"/>
  <c r="E27" i="16" s="1"/>
  <c r="F29" i="17"/>
  <c r="E28" i="16" s="1"/>
  <c r="F30" i="17"/>
  <c r="E29" i="16" s="1"/>
  <c r="F31" i="17"/>
  <c r="E30" i="16" s="1"/>
  <c r="F32" i="17"/>
  <c r="E31" i="16" s="1"/>
  <c r="C197" i="21" l="1"/>
  <c r="D197" i="21" s="1"/>
  <c r="AY147" i="21"/>
  <c r="C197" i="16"/>
  <c r="AY147" i="16"/>
  <c r="B197" i="16"/>
  <c r="D197" i="16" s="1"/>
  <c r="E37" i="16"/>
  <c r="E25" i="21"/>
  <c r="E23" i="21"/>
  <c r="E35" i="16"/>
  <c r="E26" i="21"/>
  <c r="E38" i="16"/>
  <c r="E22" i="21"/>
  <c r="E34" i="16"/>
  <c r="E31" i="21"/>
  <c r="E43" i="16"/>
  <c r="E21" i="21"/>
  <c r="E33" i="16"/>
  <c r="E33" i="21" s="1"/>
  <c r="E20" i="21"/>
  <c r="E32" i="16"/>
  <c r="E36" i="16"/>
  <c r="E24" i="21"/>
  <c r="E42" i="16"/>
  <c r="E30" i="21"/>
  <c r="E41" i="16"/>
  <c r="E29" i="21"/>
  <c r="E40" i="16"/>
  <c r="E28" i="21"/>
  <c r="E27" i="21"/>
  <c r="E39" i="16"/>
  <c r="J64" i="21"/>
  <c r="K64" i="21" s="1"/>
  <c r="AI83" i="21"/>
  <c r="E59" i="21"/>
  <c r="D65" i="21"/>
  <c r="E65" i="21" s="1"/>
  <c r="K59" i="21"/>
  <c r="AO83" i="21"/>
  <c r="AC59" i="21"/>
  <c r="BA59" i="21"/>
  <c r="E18" i="16"/>
  <c r="E18" i="21" s="1"/>
  <c r="E10" i="16"/>
  <c r="E10" i="21" s="1"/>
  <c r="E17" i="16"/>
  <c r="E17" i="21" s="1"/>
  <c r="E9" i="16"/>
  <c r="E16" i="16"/>
  <c r="E16" i="21" s="1"/>
  <c r="E8" i="16"/>
  <c r="E15" i="16"/>
  <c r="E15" i="21" s="1"/>
  <c r="E13" i="16"/>
  <c r="E13" i="21" s="1"/>
  <c r="E12" i="16"/>
  <c r="E12" i="21" s="1"/>
  <c r="E14" i="16"/>
  <c r="E14" i="21" s="1"/>
  <c r="E19" i="16"/>
  <c r="E19" i="21" s="1"/>
  <c r="E11" i="16"/>
  <c r="E11" i="21" s="1"/>
  <c r="Z132" i="16" l="1"/>
  <c r="AB132" i="16" s="1"/>
  <c r="E42" i="21"/>
  <c r="Z132" i="21" s="1"/>
  <c r="AB132" i="21" s="1"/>
  <c r="E37" i="21"/>
  <c r="BP108" i="21" s="1"/>
  <c r="BR108" i="21" s="1"/>
  <c r="BP108" i="16"/>
  <c r="E9" i="21"/>
  <c r="AR60" i="21" s="1"/>
  <c r="AT60" i="21" s="1"/>
  <c r="H132" i="16"/>
  <c r="E39" i="21"/>
  <c r="H132" i="21" s="1"/>
  <c r="J132" i="21" s="1"/>
  <c r="E34" i="21"/>
  <c r="AX108" i="21" s="1"/>
  <c r="AZ108" i="21" s="1"/>
  <c r="AX108" i="16"/>
  <c r="E43" i="21"/>
  <c r="AF132" i="21" s="1"/>
  <c r="AH132" i="21" s="1"/>
  <c r="AF132" i="16"/>
  <c r="AH132" i="16" s="1"/>
  <c r="E44" i="16"/>
  <c r="E32" i="21"/>
  <c r="E40" i="21"/>
  <c r="N132" i="21" s="1"/>
  <c r="P132" i="21" s="1"/>
  <c r="N132" i="16"/>
  <c r="T132" i="16"/>
  <c r="V132" i="16" s="1"/>
  <c r="E41" i="21"/>
  <c r="T132" i="21" s="1"/>
  <c r="V132" i="21" s="1"/>
  <c r="E36" i="21"/>
  <c r="BJ108" i="21" s="1"/>
  <c r="BL108" i="21" s="1"/>
  <c r="BJ108" i="16"/>
  <c r="E38" i="21"/>
  <c r="B132" i="21" s="1"/>
  <c r="D132" i="21" s="1"/>
  <c r="B132" i="16"/>
  <c r="E35" i="21"/>
  <c r="BD108" i="21" s="1"/>
  <c r="BF108" i="21" s="1"/>
  <c r="BD108" i="16"/>
  <c r="AF108" i="21"/>
  <c r="AH108" i="21" s="1"/>
  <c r="AI108" i="21" s="1"/>
  <c r="AF84" i="21"/>
  <c r="AH84" i="21" s="1"/>
  <c r="B108" i="21"/>
  <c r="D108" i="21" s="1"/>
  <c r="D112" i="21" s="1"/>
  <c r="E112" i="21" s="1"/>
  <c r="B84" i="21"/>
  <c r="D84" i="21" s="1"/>
  <c r="AX84" i="21"/>
  <c r="AZ84" i="21" s="1"/>
  <c r="BA84" i="21" s="1"/>
  <c r="AX60" i="21"/>
  <c r="AZ60" i="21" s="1"/>
  <c r="T108" i="21"/>
  <c r="V108" i="21" s="1"/>
  <c r="W108" i="21" s="1"/>
  <c r="T84" i="21"/>
  <c r="BJ84" i="21"/>
  <c r="BL84" i="21" s="1"/>
  <c r="BM84" i="21" s="1"/>
  <c r="BJ60" i="21"/>
  <c r="BL60" i="21" s="1"/>
  <c r="BP84" i="21"/>
  <c r="BR84" i="21" s="1"/>
  <c r="BR88" i="21" s="1"/>
  <c r="BS88" i="21" s="1"/>
  <c r="BP60" i="21"/>
  <c r="BR60" i="21" s="1"/>
  <c r="H108" i="21"/>
  <c r="J108" i="21" s="1"/>
  <c r="K108" i="21" s="1"/>
  <c r="H84" i="21"/>
  <c r="AL108" i="21"/>
  <c r="AN108" i="21" s="1"/>
  <c r="AO108" i="21" s="1"/>
  <c r="E8" i="21"/>
  <c r="AL60" i="21" s="1"/>
  <c r="AN60" i="21" s="1"/>
  <c r="AL84" i="21"/>
  <c r="AN84" i="21" s="1"/>
  <c r="Z108" i="21"/>
  <c r="AB108" i="21" s="1"/>
  <c r="AC108" i="21" s="1"/>
  <c r="Z84" i="21"/>
  <c r="AB84" i="21" s="1"/>
  <c r="N108" i="21"/>
  <c r="P108" i="21" s="1"/>
  <c r="Q108" i="21" s="1"/>
  <c r="N84" i="21"/>
  <c r="BD84" i="21"/>
  <c r="BF84" i="21" s="1"/>
  <c r="BG84" i="21" s="1"/>
  <c r="BD60" i="21"/>
  <c r="BF60" i="21" s="1"/>
  <c r="J65" i="21"/>
  <c r="K65" i="21" s="1"/>
  <c r="AR108" i="21"/>
  <c r="AT108" i="21" s="1"/>
  <c r="AR84" i="21"/>
  <c r="AT84" i="21" s="1"/>
  <c r="AU60" i="21" l="1"/>
  <c r="AT64" i="21"/>
  <c r="AU64" i="21" s="1"/>
  <c r="AI132" i="21"/>
  <c r="AH136" i="21"/>
  <c r="AI136" i="21" s="1"/>
  <c r="W132" i="16"/>
  <c r="V136" i="16"/>
  <c r="W136" i="16" s="1"/>
  <c r="V137" i="16"/>
  <c r="W137" i="16" s="1"/>
  <c r="BA108" i="21"/>
  <c r="AZ112" i="21"/>
  <c r="BA112" i="21" s="1"/>
  <c r="AC132" i="16"/>
  <c r="AB136" i="16"/>
  <c r="AC136" i="16" s="1"/>
  <c r="K132" i="21"/>
  <c r="J136" i="21"/>
  <c r="K136" i="21" s="1"/>
  <c r="BM108" i="21"/>
  <c r="BL112" i="21"/>
  <c r="BM112" i="21" s="1"/>
  <c r="BS108" i="21"/>
  <c r="BR112" i="21"/>
  <c r="BS112" i="21" s="1"/>
  <c r="W132" i="21"/>
  <c r="V136" i="21"/>
  <c r="W136" i="21" s="1"/>
  <c r="BG108" i="21"/>
  <c r="BF112" i="21"/>
  <c r="BG112" i="21" s="1"/>
  <c r="BF113" i="21"/>
  <c r="BG113" i="21" s="1"/>
  <c r="Q132" i="21"/>
  <c r="P136" i="21"/>
  <c r="Q136" i="21" s="1"/>
  <c r="E132" i="21"/>
  <c r="D136" i="21"/>
  <c r="E136" i="21" s="1"/>
  <c r="E44" i="21"/>
  <c r="AL132" i="21" s="1"/>
  <c r="AN132" i="21" s="1"/>
  <c r="AL132" i="16"/>
  <c r="AN132" i="16" s="1"/>
  <c r="AC132" i="21"/>
  <c r="AB136" i="21"/>
  <c r="AC136" i="21" s="1"/>
  <c r="AI132" i="16"/>
  <c r="AH136" i="16"/>
  <c r="AI136" i="16" s="1"/>
  <c r="BS84" i="21"/>
  <c r="AH112" i="21"/>
  <c r="AI112" i="21" s="1"/>
  <c r="AZ88" i="21"/>
  <c r="BA88" i="21" s="1"/>
  <c r="AB112" i="21"/>
  <c r="AC112" i="21" s="1"/>
  <c r="P112" i="21"/>
  <c r="Q112" i="21" s="1"/>
  <c r="V112" i="21"/>
  <c r="W112" i="21" s="1"/>
  <c r="BF88" i="21"/>
  <c r="BG88" i="21" s="1"/>
  <c r="E108" i="21"/>
  <c r="AN112" i="21"/>
  <c r="AO112" i="21" s="1"/>
  <c r="BG60" i="21"/>
  <c r="BF64" i="21"/>
  <c r="BG64" i="21" s="1"/>
  <c r="AO84" i="21"/>
  <c r="AN88" i="21"/>
  <c r="AO88" i="21" s="1"/>
  <c r="BL88" i="21"/>
  <c r="BM88" i="21" s="1"/>
  <c r="E84" i="21"/>
  <c r="D88" i="21"/>
  <c r="E88" i="21" s="1"/>
  <c r="J112" i="21"/>
  <c r="K112" i="21" s="1"/>
  <c r="AC84" i="21"/>
  <c r="AB88" i="21"/>
  <c r="AC88" i="21" s="1"/>
  <c r="AO60" i="21"/>
  <c r="AN64" i="21"/>
  <c r="AO64" i="21" s="1"/>
  <c r="BA60" i="21"/>
  <c r="AZ64" i="21"/>
  <c r="BA64" i="21" s="1"/>
  <c r="BS60" i="21"/>
  <c r="BR64" i="21"/>
  <c r="BS64" i="21" s="1"/>
  <c r="BM60" i="21"/>
  <c r="BL64" i="21"/>
  <c r="BM64" i="21" s="1"/>
  <c r="AI84" i="21"/>
  <c r="AH88" i="21"/>
  <c r="AI88" i="21" s="1"/>
  <c r="AU108" i="21"/>
  <c r="AT112" i="21"/>
  <c r="AU112" i="21" s="1"/>
  <c r="AU84" i="21"/>
  <c r="AT88" i="21"/>
  <c r="AU88" i="21" s="1"/>
  <c r="BR89" i="21"/>
  <c r="BS89" i="21" s="1"/>
  <c r="D113" i="21"/>
  <c r="E113" i="21" s="1"/>
  <c r="BP61" i="16"/>
  <c r="BP62" i="16"/>
  <c r="BS62" i="16" s="1"/>
  <c r="BJ60" i="16"/>
  <c r="BJ61" i="16"/>
  <c r="BJ62" i="16"/>
  <c r="BM62" i="16" s="1"/>
  <c r="V138" i="16" l="1"/>
  <c r="AB142" i="16" s="1"/>
  <c r="BR113" i="21"/>
  <c r="BS113" i="21" s="1"/>
  <c r="AH137" i="16"/>
  <c r="AI137" i="16" s="1"/>
  <c r="AI138" i="16" s="1"/>
  <c r="AH140" i="16" s="1"/>
  <c r="D137" i="21"/>
  <c r="V137" i="21"/>
  <c r="W137" i="21" s="1"/>
  <c r="W138" i="21" s="1"/>
  <c r="V139" i="16"/>
  <c r="W138" i="16"/>
  <c r="AB137" i="21"/>
  <c r="BL113" i="21"/>
  <c r="BM113" i="21" s="1"/>
  <c r="AB137" i="16"/>
  <c r="AC137" i="16" s="1"/>
  <c r="AC138" i="16" s="1"/>
  <c r="AT65" i="21"/>
  <c r="AU65" i="21" s="1"/>
  <c r="P137" i="21"/>
  <c r="J137" i="21"/>
  <c r="K137" i="21" s="1"/>
  <c r="AZ113" i="21"/>
  <c r="BA113" i="21" s="1"/>
  <c r="AH137" i="21"/>
  <c r="AO132" i="21"/>
  <c r="AN136" i="21"/>
  <c r="AO136" i="21" s="1"/>
  <c r="AH138" i="16"/>
  <c r="AN136" i="16"/>
  <c r="AO136" i="16" s="1"/>
  <c r="AO132" i="16"/>
  <c r="AB113" i="21"/>
  <c r="AC113" i="21" s="1"/>
  <c r="P113" i="21"/>
  <c r="Q113" i="21" s="1"/>
  <c r="AZ89" i="21"/>
  <c r="BA89" i="21" s="1"/>
  <c r="AH113" i="21"/>
  <c r="AI113" i="21" s="1"/>
  <c r="BF89" i="21"/>
  <c r="BG89" i="21" s="1"/>
  <c r="D89" i="21"/>
  <c r="E89" i="21" s="1"/>
  <c r="V113" i="21"/>
  <c r="W113" i="21" s="1"/>
  <c r="AB89" i="21"/>
  <c r="AC89" i="21" s="1"/>
  <c r="J113" i="21"/>
  <c r="K113" i="21" s="1"/>
  <c r="AH89" i="21"/>
  <c r="AI89" i="21" s="1"/>
  <c r="BR65" i="21"/>
  <c r="BS65" i="21" s="1"/>
  <c r="BF65" i="21"/>
  <c r="BG65" i="21" s="1"/>
  <c r="AN113" i="21"/>
  <c r="AO113" i="21" s="1"/>
  <c r="AN65" i="21"/>
  <c r="AO65" i="21" s="1"/>
  <c r="AN89" i="21"/>
  <c r="AO89" i="21" s="1"/>
  <c r="BL89" i="21"/>
  <c r="BM89" i="21" s="1"/>
  <c r="AZ65" i="21"/>
  <c r="BA65" i="21" s="1"/>
  <c r="BL65" i="21"/>
  <c r="BM65" i="21" s="1"/>
  <c r="AT89" i="21"/>
  <c r="AU89" i="21" s="1"/>
  <c r="AT113" i="21"/>
  <c r="AU113" i="21" s="1"/>
  <c r="BS61" i="16"/>
  <c r="BM61" i="16"/>
  <c r="E137" i="21" l="1"/>
  <c r="V138" i="21"/>
  <c r="V139" i="21" s="1"/>
  <c r="AH141" i="16"/>
  <c r="AB138" i="16"/>
  <c r="AN137" i="16"/>
  <c r="AI137" i="21"/>
  <c r="AI138" i="21" s="1"/>
  <c r="AH138" i="21"/>
  <c r="AC137" i="21"/>
  <c r="AC138" i="21" s="1"/>
  <c r="AB138" i="21"/>
  <c r="AH139" i="16"/>
  <c r="AN142" i="16"/>
  <c r="Q137" i="21"/>
  <c r="V141" i="21"/>
  <c r="V140" i="21"/>
  <c r="V140" i="16"/>
  <c r="V141" i="16"/>
  <c r="AN137" i="21"/>
  <c r="AO137" i="21" s="1"/>
  <c r="AB140" i="16"/>
  <c r="AB141" i="16"/>
  <c r="AR110" i="16"/>
  <c r="AU110" i="16" s="1"/>
  <c r="AR109" i="16"/>
  <c r="AR108" i="16"/>
  <c r="AL110" i="16"/>
  <c r="AO110" i="16" s="1"/>
  <c r="AL109" i="16"/>
  <c r="AL108" i="16"/>
  <c r="AF110" i="16"/>
  <c r="AI110" i="16" s="1"/>
  <c r="AF109" i="16"/>
  <c r="AF108" i="16"/>
  <c r="Z110" i="16"/>
  <c r="AC110" i="16" s="1"/>
  <c r="Z109" i="16"/>
  <c r="Z108" i="16"/>
  <c r="T110" i="16"/>
  <c r="W110" i="16" s="1"/>
  <c r="T109" i="16"/>
  <c r="T108" i="16"/>
  <c r="N110" i="16"/>
  <c r="Q110" i="16" s="1"/>
  <c r="N109" i="16"/>
  <c r="N108" i="16"/>
  <c r="H110" i="16"/>
  <c r="K110" i="16" s="1"/>
  <c r="H109" i="16"/>
  <c r="H108" i="16"/>
  <c r="B110" i="16"/>
  <c r="E110" i="16" s="1"/>
  <c r="B109" i="16"/>
  <c r="B108" i="16"/>
  <c r="AB142" i="21" l="1"/>
  <c r="AN138" i="21"/>
  <c r="AN139" i="21" s="1"/>
  <c r="AH140" i="21"/>
  <c r="AH141" i="21"/>
  <c r="AO137" i="16"/>
  <c r="AO138" i="16" s="1"/>
  <c r="AN138" i="16"/>
  <c r="AB139" i="16"/>
  <c r="AH142" i="16"/>
  <c r="AG146" i="16" s="1"/>
  <c r="AG145" i="16" s="1"/>
  <c r="AB141" i="21"/>
  <c r="AB140" i="21"/>
  <c r="AH142" i="21"/>
  <c r="AB139" i="21"/>
  <c r="AN142" i="21"/>
  <c r="AH139" i="21"/>
  <c r="AU109" i="16"/>
  <c r="AO109" i="16"/>
  <c r="K109" i="16"/>
  <c r="E109" i="16"/>
  <c r="AC109" i="16"/>
  <c r="Q109" i="16"/>
  <c r="AI109" i="16"/>
  <c r="W109" i="16"/>
  <c r="BR110" i="16"/>
  <c r="BL110" i="16"/>
  <c r="BF110" i="16"/>
  <c r="AZ110" i="16"/>
  <c r="AT110" i="16"/>
  <c r="AN110" i="16"/>
  <c r="AH110" i="16"/>
  <c r="AB110" i="16"/>
  <c r="V110" i="16"/>
  <c r="P110" i="16"/>
  <c r="J110" i="16"/>
  <c r="J108" i="16"/>
  <c r="D108" i="16"/>
  <c r="BR107" i="16"/>
  <c r="BL107" i="16"/>
  <c r="BF107" i="16"/>
  <c r="AZ107" i="16"/>
  <c r="AT107" i="16"/>
  <c r="AN107" i="16"/>
  <c r="AH107" i="16"/>
  <c r="AB107" i="16"/>
  <c r="V107" i="16"/>
  <c r="P107" i="16"/>
  <c r="J107" i="16"/>
  <c r="D107" i="16"/>
  <c r="BP86" i="16"/>
  <c r="BS86" i="16" s="1"/>
  <c r="BP85" i="16"/>
  <c r="BP84" i="16"/>
  <c r="BJ86" i="16"/>
  <c r="BM86" i="16" s="1"/>
  <c r="BJ85" i="16"/>
  <c r="BJ84" i="16"/>
  <c r="BD86" i="16"/>
  <c r="BG86" i="16" s="1"/>
  <c r="BD85" i="16"/>
  <c r="BD84" i="16"/>
  <c r="AX86" i="16"/>
  <c r="BA86" i="16" s="1"/>
  <c r="AX85" i="16"/>
  <c r="AX84" i="16"/>
  <c r="AR86" i="16"/>
  <c r="AU86" i="16" s="1"/>
  <c r="AR85" i="16"/>
  <c r="AR84" i="16"/>
  <c r="AL86" i="16"/>
  <c r="AO86" i="16" s="1"/>
  <c r="AL85" i="16"/>
  <c r="AL84" i="16"/>
  <c r="AF86" i="16"/>
  <c r="AI86" i="16" s="1"/>
  <c r="AF85" i="16"/>
  <c r="AF84" i="16"/>
  <c r="Z86" i="16"/>
  <c r="AC86" i="16" s="1"/>
  <c r="Z85" i="16"/>
  <c r="Z84" i="16"/>
  <c r="T86" i="16"/>
  <c r="T85" i="16"/>
  <c r="T84" i="16"/>
  <c r="N86" i="16"/>
  <c r="N85" i="16"/>
  <c r="N84" i="16"/>
  <c r="H86" i="16"/>
  <c r="H85" i="16"/>
  <c r="H84" i="16"/>
  <c r="B86" i="16"/>
  <c r="E86" i="16" s="1"/>
  <c r="B85" i="16"/>
  <c r="B84" i="16"/>
  <c r="BP60" i="16"/>
  <c r="BD62" i="16"/>
  <c r="BG62" i="16" s="1"/>
  <c r="BD61" i="16"/>
  <c r="BD60" i="16"/>
  <c r="AX62" i="16"/>
  <c r="BA62" i="16" s="1"/>
  <c r="AX61" i="16"/>
  <c r="AX60" i="16"/>
  <c r="AR62" i="16"/>
  <c r="AU62" i="16" s="1"/>
  <c r="AR61" i="16"/>
  <c r="AR60" i="16"/>
  <c r="AL62" i="16"/>
  <c r="AO62" i="16" s="1"/>
  <c r="AL61" i="16"/>
  <c r="AL60" i="16"/>
  <c r="AF62" i="16"/>
  <c r="AI62" i="16" s="1"/>
  <c r="AF61" i="16"/>
  <c r="AF60" i="16"/>
  <c r="Z62" i="16"/>
  <c r="AC62" i="16" s="1"/>
  <c r="Z61" i="16"/>
  <c r="Z60" i="16"/>
  <c r="T62" i="16"/>
  <c r="T61" i="16"/>
  <c r="T60" i="16"/>
  <c r="N62" i="16"/>
  <c r="N61" i="16"/>
  <c r="N60" i="16"/>
  <c r="H62" i="16"/>
  <c r="K62" i="16" s="1"/>
  <c r="H61" i="16"/>
  <c r="H60" i="16"/>
  <c r="B62" i="16"/>
  <c r="E62" i="16" s="1"/>
  <c r="B61" i="16"/>
  <c r="B60" i="16"/>
  <c r="D8" i="16"/>
  <c r="D32" i="16"/>
  <c r="BR83" i="16"/>
  <c r="BL83" i="16"/>
  <c r="BF83" i="16"/>
  <c r="AZ83" i="16"/>
  <c r="AT83" i="16"/>
  <c r="AN83" i="16"/>
  <c r="AH83" i="16"/>
  <c r="AB83" i="16"/>
  <c r="D59" i="16"/>
  <c r="AO138" i="21" l="1"/>
  <c r="AG146" i="21"/>
  <c r="AG145" i="21" s="1"/>
  <c r="AA146" i="21"/>
  <c r="AA145" i="21" s="1"/>
  <c r="AA146" i="16"/>
  <c r="AA145" i="16" s="1"/>
  <c r="B193" i="16" s="1"/>
  <c r="B194" i="21"/>
  <c r="AT142" i="21"/>
  <c r="AN139" i="16"/>
  <c r="AT142" i="16"/>
  <c r="AS146" i="16" s="1"/>
  <c r="AS145" i="16" s="1"/>
  <c r="C194" i="16"/>
  <c r="B194" i="16"/>
  <c r="AN140" i="16"/>
  <c r="AN141" i="16"/>
  <c r="K61" i="16"/>
  <c r="AI61" i="16"/>
  <c r="E61" i="16"/>
  <c r="AC61" i="16"/>
  <c r="AU85" i="16"/>
  <c r="AU61" i="16"/>
  <c r="AO85" i="16"/>
  <c r="BM85" i="16"/>
  <c r="BG61" i="16"/>
  <c r="E85" i="16"/>
  <c r="AC85" i="16"/>
  <c r="BA85" i="16"/>
  <c r="BA61" i="16"/>
  <c r="BS85" i="16"/>
  <c r="AO61" i="16"/>
  <c r="AI85" i="16"/>
  <c r="BG85" i="16"/>
  <c r="AX87" i="16"/>
  <c r="AZ87" i="16" s="1"/>
  <c r="E108" i="16"/>
  <c r="K108" i="16"/>
  <c r="BR84" i="16"/>
  <c r="AU83" i="16"/>
  <c r="BS83" i="16"/>
  <c r="AI107" i="16"/>
  <c r="AH86" i="16"/>
  <c r="AN84" i="16"/>
  <c r="BL84" i="16"/>
  <c r="BF86" i="16"/>
  <c r="AF87" i="16"/>
  <c r="AI87" i="16" s="1"/>
  <c r="AB84" i="16"/>
  <c r="AZ84" i="16"/>
  <c r="N87" i="16"/>
  <c r="Q87" i="16" s="1"/>
  <c r="BD87" i="16"/>
  <c r="BF87" i="16" s="1"/>
  <c r="BJ87" i="16"/>
  <c r="BM87" i="16" s="1"/>
  <c r="AH84" i="16"/>
  <c r="BF84" i="16"/>
  <c r="AR87" i="16"/>
  <c r="AT87" i="16" s="1"/>
  <c r="AH85" i="16"/>
  <c r="AL87" i="16"/>
  <c r="AO87" i="16" s="1"/>
  <c r="BF85" i="16"/>
  <c r="H63" i="16"/>
  <c r="K63" i="16" s="1"/>
  <c r="BD63" i="16"/>
  <c r="BF63" i="16" s="1"/>
  <c r="D60" i="16"/>
  <c r="H87" i="16"/>
  <c r="J87" i="16" s="1"/>
  <c r="AC107" i="16"/>
  <c r="BM107" i="16"/>
  <c r="Q107" i="16"/>
  <c r="E107" i="16"/>
  <c r="BA107" i="16"/>
  <c r="AO107" i="16"/>
  <c r="BG107" i="16"/>
  <c r="B111" i="16"/>
  <c r="N111" i="16"/>
  <c r="Z111" i="16"/>
  <c r="AL111" i="16"/>
  <c r="AX111" i="16"/>
  <c r="BJ111" i="16"/>
  <c r="K107" i="16"/>
  <c r="P108" i="16"/>
  <c r="AB108" i="16"/>
  <c r="AN108" i="16"/>
  <c r="AZ108" i="16"/>
  <c r="BA108" i="16" s="1"/>
  <c r="BL108" i="16"/>
  <c r="BM108" i="16" s="1"/>
  <c r="D109" i="16"/>
  <c r="P109" i="16"/>
  <c r="AB109" i="16"/>
  <c r="AN109" i="16"/>
  <c r="AZ109" i="16"/>
  <c r="BL109" i="16"/>
  <c r="D110" i="16"/>
  <c r="H111" i="16"/>
  <c r="T111" i="16"/>
  <c r="AF111" i="16"/>
  <c r="AR111" i="16"/>
  <c r="BD111" i="16"/>
  <c r="BP111" i="16"/>
  <c r="W107" i="16"/>
  <c r="AU107" i="16"/>
  <c r="BS107" i="16"/>
  <c r="V108" i="16"/>
  <c r="AH108" i="16"/>
  <c r="AT108" i="16"/>
  <c r="BF108" i="16"/>
  <c r="BG108" i="16" s="1"/>
  <c r="BR108" i="16"/>
  <c r="BS108" i="16" s="1"/>
  <c r="J109" i="16"/>
  <c r="J112" i="16" s="1"/>
  <c r="V109" i="16"/>
  <c r="AH109" i="16"/>
  <c r="AT109" i="16"/>
  <c r="BF109" i="16"/>
  <c r="BR109" i="16"/>
  <c r="BP87" i="16"/>
  <c r="BR87" i="16" s="1"/>
  <c r="AT84" i="16"/>
  <c r="T87" i="16"/>
  <c r="W87" i="16" s="1"/>
  <c r="B87" i="16"/>
  <c r="D87" i="16" s="1"/>
  <c r="D61" i="16"/>
  <c r="AN85" i="16"/>
  <c r="BL85" i="16"/>
  <c r="AN86" i="16"/>
  <c r="BL86" i="16"/>
  <c r="Z87" i="16"/>
  <c r="AB87" i="16" s="1"/>
  <c r="D62" i="16"/>
  <c r="AB85" i="16"/>
  <c r="AZ85" i="16"/>
  <c r="AB86" i="16"/>
  <c r="AZ86" i="16"/>
  <c r="AT85" i="16"/>
  <c r="BR85" i="16"/>
  <c r="AT86" i="16"/>
  <c r="BR86" i="16"/>
  <c r="E59" i="16"/>
  <c r="AO83" i="16"/>
  <c r="BP63" i="16"/>
  <c r="B63" i="16"/>
  <c r="N63" i="16"/>
  <c r="Z63" i="16"/>
  <c r="AL63" i="16"/>
  <c r="AX63" i="16"/>
  <c r="T63" i="16"/>
  <c r="BA83" i="16"/>
  <c r="BJ63" i="16"/>
  <c r="AR63" i="16"/>
  <c r="AC83" i="16"/>
  <c r="AF63" i="16"/>
  <c r="BM83" i="16"/>
  <c r="AI83" i="16"/>
  <c r="BG83" i="16"/>
  <c r="AA147" i="16" l="1"/>
  <c r="C193" i="16"/>
  <c r="AN141" i="21"/>
  <c r="AN140" i="21"/>
  <c r="AM146" i="21" s="1"/>
  <c r="AM145" i="21" s="1"/>
  <c r="B195" i="21" s="1"/>
  <c r="AS146" i="21"/>
  <c r="AS145" i="21" s="1"/>
  <c r="B196" i="21" s="1"/>
  <c r="D193" i="16"/>
  <c r="AM146" i="16"/>
  <c r="AM145" i="16" s="1"/>
  <c r="D194" i="16"/>
  <c r="B13" i="22"/>
  <c r="B12" i="22"/>
  <c r="C194" i="21"/>
  <c r="D194" i="21" s="1"/>
  <c r="C196" i="16"/>
  <c r="B196" i="16"/>
  <c r="C195" i="21"/>
  <c r="AG147" i="16"/>
  <c r="C193" i="21"/>
  <c r="B193" i="21"/>
  <c r="AG147" i="21"/>
  <c r="BR88" i="16"/>
  <c r="BS88" i="16" s="1"/>
  <c r="AN112" i="16"/>
  <c r="AO112" i="16" s="1"/>
  <c r="AB88" i="16"/>
  <c r="AC88" i="16" s="1"/>
  <c r="BR112" i="16"/>
  <c r="BS112" i="16" s="1"/>
  <c r="BL112" i="16"/>
  <c r="BM112" i="16" s="1"/>
  <c r="AT112" i="16"/>
  <c r="AU112" i="16" s="1"/>
  <c r="AN88" i="16"/>
  <c r="AO88" i="16" s="1"/>
  <c r="AH88" i="16"/>
  <c r="AI88" i="16" s="1"/>
  <c r="BF112" i="16"/>
  <c r="BG112" i="16" s="1"/>
  <c r="D64" i="16"/>
  <c r="E64" i="16" s="1"/>
  <c r="D132" i="16" s="1"/>
  <c r="D136" i="16" s="1"/>
  <c r="AZ112" i="16"/>
  <c r="BA112" i="16" s="1"/>
  <c r="D112" i="16"/>
  <c r="E112" i="16" s="1"/>
  <c r="AB112" i="16"/>
  <c r="AC112" i="16" s="1"/>
  <c r="AT88" i="16"/>
  <c r="AU88" i="16" s="1"/>
  <c r="P112" i="16"/>
  <c r="Q112" i="16" s="1"/>
  <c r="AH112" i="16"/>
  <c r="AI112" i="16" s="1"/>
  <c r="V112" i="16"/>
  <c r="W112" i="16" s="1"/>
  <c r="BF88" i="16"/>
  <c r="BG88" i="16" s="1"/>
  <c r="BL88" i="16"/>
  <c r="BM88" i="16" s="1"/>
  <c r="AZ88" i="16"/>
  <c r="AZ89" i="16" s="1"/>
  <c r="K112" i="16"/>
  <c r="BA87" i="16"/>
  <c r="AU108" i="16"/>
  <c r="E60" i="16"/>
  <c r="BG84" i="16"/>
  <c r="BA84" i="16"/>
  <c r="AI108" i="16"/>
  <c r="AO108" i="16"/>
  <c r="AI84" i="16"/>
  <c r="AC84" i="16"/>
  <c r="BM84" i="16"/>
  <c r="BS84" i="16"/>
  <c r="AU84" i="16"/>
  <c r="W108" i="16"/>
  <c r="AC108" i="16"/>
  <c r="AO84" i="16"/>
  <c r="Q108" i="16"/>
  <c r="AU87" i="16"/>
  <c r="AH87" i="16"/>
  <c r="BG63" i="16"/>
  <c r="P87" i="16"/>
  <c r="BG87" i="16"/>
  <c r="K87" i="16"/>
  <c r="J63" i="16"/>
  <c r="AN87" i="16"/>
  <c r="AC87" i="16"/>
  <c r="BS87" i="16"/>
  <c r="BL87" i="16"/>
  <c r="V87" i="16"/>
  <c r="AI111" i="16"/>
  <c r="AH111" i="16"/>
  <c r="BG111" i="16"/>
  <c r="BF111" i="16"/>
  <c r="K111" i="16"/>
  <c r="J111" i="16"/>
  <c r="AU111" i="16"/>
  <c r="AT111" i="16"/>
  <c r="BL111" i="16"/>
  <c r="BM111" i="16"/>
  <c r="AC111" i="16"/>
  <c r="AB111" i="16"/>
  <c r="P111" i="16"/>
  <c r="Q111" i="16"/>
  <c r="BS111" i="16"/>
  <c r="BR111" i="16"/>
  <c r="W111" i="16"/>
  <c r="V111" i="16"/>
  <c r="BA111" i="16"/>
  <c r="AZ111" i="16"/>
  <c r="AN111" i="16"/>
  <c r="AO111" i="16"/>
  <c r="E111" i="16"/>
  <c r="D111" i="16"/>
  <c r="E87" i="16"/>
  <c r="AC63" i="16"/>
  <c r="AB63" i="16"/>
  <c r="BM63" i="16"/>
  <c r="BL63" i="16"/>
  <c r="Q63" i="16"/>
  <c r="P63" i="16"/>
  <c r="AT63" i="16"/>
  <c r="AU63" i="16"/>
  <c r="AH63" i="16"/>
  <c r="AI63" i="16"/>
  <c r="V63" i="16"/>
  <c r="W63" i="16"/>
  <c r="AO63" i="16"/>
  <c r="AN63" i="16"/>
  <c r="BR63" i="16"/>
  <c r="BS63" i="16"/>
  <c r="BA63" i="16"/>
  <c r="AZ63" i="16"/>
  <c r="E63" i="16"/>
  <c r="D63" i="16"/>
  <c r="AS147" i="21" l="1"/>
  <c r="D195" i="21"/>
  <c r="E195" i="21" s="1"/>
  <c r="C196" i="21"/>
  <c r="D196" i="21" s="1"/>
  <c r="E194" i="21"/>
  <c r="C13" i="22"/>
  <c r="AS147" i="16"/>
  <c r="D193" i="21"/>
  <c r="AM147" i="21"/>
  <c r="C195" i="16"/>
  <c r="B195" i="16"/>
  <c r="AA147" i="21"/>
  <c r="D196" i="16"/>
  <c r="E132" i="16"/>
  <c r="E136" i="16"/>
  <c r="AZ90" i="16"/>
  <c r="AZ90" i="21"/>
  <c r="BF94" i="21" s="1"/>
  <c r="J113" i="16"/>
  <c r="AB89" i="16"/>
  <c r="AZ113" i="16"/>
  <c r="BF113" i="16"/>
  <c r="BL89" i="16"/>
  <c r="BL90" i="21" s="1"/>
  <c r="BR94" i="21" s="1"/>
  <c r="AH113" i="16"/>
  <c r="D65" i="16"/>
  <c r="AT113" i="16"/>
  <c r="AB113" i="16"/>
  <c r="D113" i="16"/>
  <c r="P113" i="16"/>
  <c r="BA88" i="16"/>
  <c r="AN113" i="16"/>
  <c r="BA89" i="16"/>
  <c r="BA90" i="21" s="1"/>
  <c r="BL113" i="16"/>
  <c r="BR113" i="16"/>
  <c r="BR114" i="21" s="1"/>
  <c r="D142" i="21" s="1"/>
  <c r="V113" i="16"/>
  <c r="BF89" i="16"/>
  <c r="BF90" i="21" s="1"/>
  <c r="BL94" i="21" s="1"/>
  <c r="AH89" i="16"/>
  <c r="AH90" i="21" s="1"/>
  <c r="AN94" i="21" s="1"/>
  <c r="AT89" i="16"/>
  <c r="AT90" i="21" s="1"/>
  <c r="AZ94" i="21" s="1"/>
  <c r="AN89" i="16"/>
  <c r="AN90" i="21" s="1"/>
  <c r="AT94" i="21" s="1"/>
  <c r="BR89" i="16"/>
  <c r="BR90" i="21" s="1"/>
  <c r="E193" i="21" l="1"/>
  <c r="C12" i="22"/>
  <c r="D195" i="16"/>
  <c r="AM147" i="16"/>
  <c r="D137" i="16"/>
  <c r="D138" i="21" s="1"/>
  <c r="BR91" i="21"/>
  <c r="D118" i="21"/>
  <c r="AZ91" i="16"/>
  <c r="BF94" i="16"/>
  <c r="AH91" i="21"/>
  <c r="AI113" i="16"/>
  <c r="AI114" i="21" s="1"/>
  <c r="AH114" i="21"/>
  <c r="BG113" i="16"/>
  <c r="BG114" i="21" s="1"/>
  <c r="BF114" i="21"/>
  <c r="BL118" i="21" s="1"/>
  <c r="AT91" i="21"/>
  <c r="AO113" i="16"/>
  <c r="AN114" i="21"/>
  <c r="AZ114" i="16"/>
  <c r="AZ114" i="21"/>
  <c r="D114" i="16"/>
  <c r="D114" i="21"/>
  <c r="AB90" i="16"/>
  <c r="AH94" i="16" s="1"/>
  <c r="AB90" i="21"/>
  <c r="AH94" i="21" s="1"/>
  <c r="AC113" i="16"/>
  <c r="AC114" i="21" s="1"/>
  <c r="AB114" i="21"/>
  <c r="K113" i="16"/>
  <c r="J114" i="21"/>
  <c r="BL91" i="21"/>
  <c r="BF91" i="21"/>
  <c r="Q113" i="16"/>
  <c r="P114" i="21"/>
  <c r="W113" i="16"/>
  <c r="V114" i="21"/>
  <c r="BR115" i="21"/>
  <c r="BM113" i="16"/>
  <c r="BL114" i="21"/>
  <c r="AU113" i="16"/>
  <c r="AU114" i="21" s="1"/>
  <c r="AT114" i="21"/>
  <c r="AZ118" i="21" s="1"/>
  <c r="AZ91" i="21"/>
  <c r="AZ93" i="21"/>
  <c r="AZ92" i="21"/>
  <c r="E65" i="16"/>
  <c r="J132" i="16" s="1"/>
  <c r="J136" i="16" s="1"/>
  <c r="D66" i="21"/>
  <c r="AN91" i="21"/>
  <c r="J114" i="16"/>
  <c r="J115" i="16" s="1"/>
  <c r="BA90" i="16"/>
  <c r="AZ92" i="16" s="1"/>
  <c r="BL114" i="16"/>
  <c r="V114" i="16"/>
  <c r="BF114" i="16"/>
  <c r="AT114" i="16"/>
  <c r="AN114" i="16"/>
  <c r="AB114" i="16"/>
  <c r="AB115" i="16" s="1"/>
  <c r="BS113" i="16"/>
  <c r="BR114" i="16"/>
  <c r="D66" i="16"/>
  <c r="P114" i="16"/>
  <c r="AH114" i="16"/>
  <c r="AH115" i="16" s="1"/>
  <c r="BS89" i="16"/>
  <c r="BR90" i="16"/>
  <c r="BL90" i="16"/>
  <c r="BG89" i="16"/>
  <c r="BF90" i="16"/>
  <c r="AU89" i="16"/>
  <c r="AT90" i="16"/>
  <c r="AO89" i="16"/>
  <c r="AN90" i="16"/>
  <c r="AI89" i="16"/>
  <c r="AH90" i="16"/>
  <c r="BA113" i="16"/>
  <c r="BA114" i="21" s="1"/>
  <c r="BM89" i="16"/>
  <c r="BM90" i="21" s="1"/>
  <c r="E113" i="16"/>
  <c r="E114" i="21" s="1"/>
  <c r="D139" i="21" l="1"/>
  <c r="J142" i="21"/>
  <c r="E195" i="16"/>
  <c r="B14" i="22"/>
  <c r="E193" i="16"/>
  <c r="E194" i="16"/>
  <c r="AT118" i="21"/>
  <c r="K132" i="16"/>
  <c r="K136" i="16"/>
  <c r="E137" i="16"/>
  <c r="D138" i="16"/>
  <c r="BR115" i="16"/>
  <c r="D142" i="16"/>
  <c r="AC114" i="16"/>
  <c r="AB117" i="16" s="1"/>
  <c r="J118" i="21"/>
  <c r="AN118" i="21"/>
  <c r="BR118" i="21"/>
  <c r="BF118" i="21"/>
  <c r="AB118" i="21"/>
  <c r="AH118" i="21"/>
  <c r="P118" i="21"/>
  <c r="AY98" i="21"/>
  <c r="AY97" i="21" s="1"/>
  <c r="B173" i="21" s="1"/>
  <c r="V118" i="21"/>
  <c r="P115" i="16"/>
  <c r="V115" i="16"/>
  <c r="J70" i="21"/>
  <c r="D70" i="21"/>
  <c r="J70" i="16"/>
  <c r="D70" i="16"/>
  <c r="AZ115" i="16"/>
  <c r="BF118" i="16"/>
  <c r="BF115" i="16"/>
  <c r="BL118" i="16"/>
  <c r="BL115" i="16"/>
  <c r="BR118" i="16"/>
  <c r="AH91" i="16"/>
  <c r="AN94" i="16"/>
  <c r="AN91" i="16"/>
  <c r="AT94" i="16"/>
  <c r="AT115" i="16"/>
  <c r="AZ118" i="16"/>
  <c r="BL91" i="16"/>
  <c r="BR94" i="16"/>
  <c r="BR91" i="16"/>
  <c r="D118" i="16"/>
  <c r="AT91" i="16"/>
  <c r="AZ94" i="16"/>
  <c r="BF91" i="16"/>
  <c r="BL94" i="16"/>
  <c r="D115" i="16"/>
  <c r="J118" i="16"/>
  <c r="AN115" i="16"/>
  <c r="AT118" i="16"/>
  <c r="AI114" i="16"/>
  <c r="AH117" i="16" s="1"/>
  <c r="BG114" i="16"/>
  <c r="BF117" i="16" s="1"/>
  <c r="AU114" i="16"/>
  <c r="AT117" i="16" s="1"/>
  <c r="V115" i="21"/>
  <c r="D115" i="21"/>
  <c r="BF115" i="21"/>
  <c r="W114" i="16"/>
  <c r="W114" i="21"/>
  <c r="BF117" i="21"/>
  <c r="BF116" i="21"/>
  <c r="AU90" i="16"/>
  <c r="AT93" i="16" s="1"/>
  <c r="AU90" i="21"/>
  <c r="BG90" i="16"/>
  <c r="BF92" i="16" s="1"/>
  <c r="BG90" i="21"/>
  <c r="D67" i="21"/>
  <c r="AT115" i="21"/>
  <c r="P115" i="21"/>
  <c r="J115" i="21"/>
  <c r="AZ115" i="21"/>
  <c r="AH115" i="21"/>
  <c r="AT117" i="21"/>
  <c r="AT116" i="21"/>
  <c r="Q114" i="16"/>
  <c r="Q114" i="21"/>
  <c r="K114" i="16"/>
  <c r="K114" i="21"/>
  <c r="AH116" i="21"/>
  <c r="AH117" i="21"/>
  <c r="BS90" i="16"/>
  <c r="BR93" i="16" s="1"/>
  <c r="BS90" i="21"/>
  <c r="BS114" i="16"/>
  <c r="BR116" i="16" s="1"/>
  <c r="BS114" i="21"/>
  <c r="BL115" i="21"/>
  <c r="AB115" i="21"/>
  <c r="AN115" i="21"/>
  <c r="BL92" i="21"/>
  <c r="BL93" i="21"/>
  <c r="E66" i="16"/>
  <c r="P132" i="16" s="1"/>
  <c r="P136" i="16" s="1"/>
  <c r="E66" i="21"/>
  <c r="BM114" i="16"/>
  <c r="BM114" i="21"/>
  <c r="AB117" i="21"/>
  <c r="AB116" i="21"/>
  <c r="AO114" i="16"/>
  <c r="AO114" i="21"/>
  <c r="AZ116" i="21"/>
  <c r="AZ117" i="21"/>
  <c r="AI90" i="16"/>
  <c r="AH93" i="16" s="1"/>
  <c r="AI90" i="21"/>
  <c r="D116" i="21"/>
  <c r="D117" i="21"/>
  <c r="AB91" i="21"/>
  <c r="AO90" i="16"/>
  <c r="AN93" i="16" s="1"/>
  <c r="AO90" i="21"/>
  <c r="D67" i="16"/>
  <c r="BA114" i="16"/>
  <c r="AZ116" i="16" s="1"/>
  <c r="E114" i="16"/>
  <c r="D116" i="16" s="1"/>
  <c r="BM90" i="16"/>
  <c r="BL93" i="16" s="1"/>
  <c r="AZ93" i="16"/>
  <c r="AB118" i="16"/>
  <c r="AN118" i="16"/>
  <c r="AH118" i="16"/>
  <c r="V118" i="16"/>
  <c r="P118" i="16"/>
  <c r="E138" i="16" l="1"/>
  <c r="D140" i="16" s="1"/>
  <c r="E138" i="21"/>
  <c r="C122" i="21"/>
  <c r="C121" i="21" s="1"/>
  <c r="AG122" i="21"/>
  <c r="AA122" i="21"/>
  <c r="Q132" i="16"/>
  <c r="Q136" i="16"/>
  <c r="D139" i="16"/>
  <c r="J142" i="16"/>
  <c r="J137" i="16"/>
  <c r="AB116" i="16"/>
  <c r="AA122" i="16" s="1"/>
  <c r="AA121" i="16" s="1"/>
  <c r="AS122" i="21"/>
  <c r="AY98" i="16"/>
  <c r="AY122" i="21"/>
  <c r="BE122" i="21"/>
  <c r="BK98" i="21"/>
  <c r="BK97" i="21" s="1"/>
  <c r="B175" i="21" s="1"/>
  <c r="AH116" i="16"/>
  <c r="AG122" i="16" s="1"/>
  <c r="AY99" i="21"/>
  <c r="BR117" i="16"/>
  <c r="BQ122" i="16" s="1"/>
  <c r="BF116" i="16"/>
  <c r="BE122" i="16" s="1"/>
  <c r="AT116" i="16"/>
  <c r="AS122" i="16" s="1"/>
  <c r="AS121" i="16" s="1"/>
  <c r="C173" i="21"/>
  <c r="D173" i="21" s="1"/>
  <c r="BF93" i="16"/>
  <c r="BE98" i="16" s="1"/>
  <c r="AN92" i="16"/>
  <c r="AM98" i="16" s="1"/>
  <c r="AT92" i="16"/>
  <c r="AS98" i="16" s="1"/>
  <c r="D69" i="16"/>
  <c r="D68" i="16"/>
  <c r="V116" i="21"/>
  <c r="V117" i="21"/>
  <c r="D68" i="21"/>
  <c r="D69" i="21"/>
  <c r="AN116" i="21"/>
  <c r="AN117" i="21"/>
  <c r="J116" i="21"/>
  <c r="J117" i="21"/>
  <c r="BF92" i="21"/>
  <c r="BF93" i="21"/>
  <c r="V116" i="16"/>
  <c r="V117" i="16"/>
  <c r="AN117" i="16"/>
  <c r="AN116" i="16"/>
  <c r="AM122" i="16" s="1"/>
  <c r="J116" i="16"/>
  <c r="J117" i="16"/>
  <c r="BR117" i="21"/>
  <c r="BR116" i="21"/>
  <c r="P116" i="21"/>
  <c r="P117" i="21"/>
  <c r="AH92" i="16"/>
  <c r="AG98" i="16" s="1"/>
  <c r="BR92" i="16"/>
  <c r="BQ98" i="16" s="1"/>
  <c r="P116" i="16"/>
  <c r="P117" i="16"/>
  <c r="AT92" i="21"/>
  <c r="AT93" i="21"/>
  <c r="BL117" i="16"/>
  <c r="BL116" i="16"/>
  <c r="AH92" i="21"/>
  <c r="AH93" i="21"/>
  <c r="BL116" i="21"/>
  <c r="BL117" i="21"/>
  <c r="BR92" i="21"/>
  <c r="BR93" i="21"/>
  <c r="AN92" i="21"/>
  <c r="AN93" i="21"/>
  <c r="BL92" i="16"/>
  <c r="BK98" i="16" s="1"/>
  <c r="AZ117" i="16"/>
  <c r="AY122" i="16" s="1"/>
  <c r="AY121" i="16" s="1"/>
  <c r="D117" i="16"/>
  <c r="C122" i="16" s="1"/>
  <c r="C36" i="6"/>
  <c r="C37" i="6"/>
  <c r="B37" i="6"/>
  <c r="B36" i="6"/>
  <c r="D141" i="16" l="1"/>
  <c r="O122" i="16"/>
  <c r="K137" i="16"/>
  <c r="J138" i="21"/>
  <c r="O122" i="21"/>
  <c r="O121" i="21" s="1"/>
  <c r="O123" i="21" s="1"/>
  <c r="U122" i="16"/>
  <c r="D141" i="21"/>
  <c r="D140" i="21"/>
  <c r="C146" i="21" s="1"/>
  <c r="I122" i="21"/>
  <c r="I121" i="21" s="1"/>
  <c r="I123" i="21" s="1"/>
  <c r="U122" i="21"/>
  <c r="AM122" i="21"/>
  <c r="AM121" i="21" s="1"/>
  <c r="AM123" i="21" s="1"/>
  <c r="U121" i="21"/>
  <c r="U123" i="21" s="1"/>
  <c r="C121" i="16"/>
  <c r="C123" i="16" s="1"/>
  <c r="AM121" i="16"/>
  <c r="AM123" i="16" s="1"/>
  <c r="AG121" i="21"/>
  <c r="B182" i="21" s="1"/>
  <c r="AG123" i="21"/>
  <c r="AG121" i="16"/>
  <c r="AG123" i="16" s="1"/>
  <c r="O121" i="16"/>
  <c r="O123" i="16"/>
  <c r="I122" i="16"/>
  <c r="AA121" i="21"/>
  <c r="AA123" i="21" s="1"/>
  <c r="AY121" i="21"/>
  <c r="B185" i="21" s="1"/>
  <c r="C185" i="21"/>
  <c r="BE121" i="21"/>
  <c r="B186" i="21" s="1"/>
  <c r="C186" i="21"/>
  <c r="BE121" i="16"/>
  <c r="B186" i="16" s="1"/>
  <c r="C186" i="16"/>
  <c r="AS121" i="21"/>
  <c r="B184" i="21" s="1"/>
  <c r="C184" i="21"/>
  <c r="BQ121" i="16"/>
  <c r="B188" i="16" s="1"/>
  <c r="C188" i="16"/>
  <c r="C146" i="16"/>
  <c r="P137" i="16"/>
  <c r="P138" i="21" s="1"/>
  <c r="J138" i="16"/>
  <c r="BK122" i="21"/>
  <c r="BK122" i="16"/>
  <c r="C74" i="21"/>
  <c r="C73" i="21" s="1"/>
  <c r="B153" i="21" s="1"/>
  <c r="C74" i="16"/>
  <c r="BQ122" i="21"/>
  <c r="C123" i="21"/>
  <c r="AG98" i="21"/>
  <c r="AG97" i="21" s="1"/>
  <c r="B170" i="21" s="1"/>
  <c r="AM98" i="21"/>
  <c r="BQ98" i="21"/>
  <c r="BE98" i="21"/>
  <c r="AS98" i="21"/>
  <c r="C175" i="21"/>
  <c r="D175" i="21" s="1"/>
  <c r="C181" i="21"/>
  <c r="BK99" i="21"/>
  <c r="C182" i="21"/>
  <c r="J61" i="16"/>
  <c r="J62" i="16"/>
  <c r="J59" i="16"/>
  <c r="J60" i="16"/>
  <c r="K60" i="16" s="1"/>
  <c r="BA41" i="6"/>
  <c r="BA21" i="6" s="1"/>
  <c r="BA40" i="6"/>
  <c r="BA20" i="6" s="1"/>
  <c r="BA37" i="6"/>
  <c r="BA36" i="6"/>
  <c r="BA33" i="6"/>
  <c r="BA32" i="6"/>
  <c r="BA12" i="6" s="1"/>
  <c r="BA29" i="6"/>
  <c r="BA9" i="6" s="1"/>
  <c r="BA28" i="6"/>
  <c r="BA8" i="6" s="1"/>
  <c r="BA26" i="6"/>
  <c r="BA6" i="6" s="1"/>
  <c r="BA25" i="6"/>
  <c r="BA5" i="6" s="1"/>
  <c r="U121" i="16" l="1"/>
  <c r="U123" i="16" s="1"/>
  <c r="C145" i="21"/>
  <c r="B189" i="21" s="1"/>
  <c r="C189" i="21"/>
  <c r="P142" i="21"/>
  <c r="J139" i="21"/>
  <c r="K138" i="16"/>
  <c r="K138" i="21"/>
  <c r="V142" i="21"/>
  <c r="U146" i="21" s="1"/>
  <c r="P139" i="21"/>
  <c r="B183" i="21"/>
  <c r="I121" i="16"/>
  <c r="I123" i="16"/>
  <c r="B181" i="21"/>
  <c r="D181" i="21" s="1"/>
  <c r="P142" i="16"/>
  <c r="AY123" i="21"/>
  <c r="D188" i="16"/>
  <c r="B7" i="22" s="1"/>
  <c r="D184" i="21"/>
  <c r="BE123" i="21"/>
  <c r="D186" i="21"/>
  <c r="BK121" i="16"/>
  <c r="B187" i="16" s="1"/>
  <c r="C187" i="16"/>
  <c r="BK121" i="21"/>
  <c r="B187" i="21" s="1"/>
  <c r="C187" i="21"/>
  <c r="D186" i="16"/>
  <c r="B5" i="22" s="1"/>
  <c r="BQ121" i="21"/>
  <c r="B188" i="21" s="1"/>
  <c r="C188" i="21"/>
  <c r="C145" i="16"/>
  <c r="C189" i="16"/>
  <c r="AS123" i="21"/>
  <c r="D185" i="21"/>
  <c r="J139" i="16"/>
  <c r="Q137" i="16"/>
  <c r="P138" i="16"/>
  <c r="BJ135" i="16"/>
  <c r="BL134" i="16"/>
  <c r="C178" i="21"/>
  <c r="C179" i="21"/>
  <c r="Q61" i="21"/>
  <c r="Q61" i="16"/>
  <c r="O60" i="21"/>
  <c r="P60" i="21" s="1"/>
  <c r="Q60" i="21" s="1"/>
  <c r="O60" i="16"/>
  <c r="O59" i="21"/>
  <c r="P59" i="21" s="1"/>
  <c r="O59" i="16"/>
  <c r="P59" i="16" s="1"/>
  <c r="O61" i="16"/>
  <c r="P61" i="16" s="1"/>
  <c r="O61" i="21"/>
  <c r="P61" i="21" s="1"/>
  <c r="BB36" i="6"/>
  <c r="BB16" i="6" s="1"/>
  <c r="BA16" i="6"/>
  <c r="Q62" i="21"/>
  <c r="Q62" i="16"/>
  <c r="O62" i="21"/>
  <c r="P62" i="21" s="1"/>
  <c r="O62" i="16"/>
  <c r="P62" i="16" s="1"/>
  <c r="BB33" i="6"/>
  <c r="BB13" i="6" s="1"/>
  <c r="BA13" i="6"/>
  <c r="BB37" i="6"/>
  <c r="BB17" i="6" s="1"/>
  <c r="BA17" i="6"/>
  <c r="D182" i="21"/>
  <c r="J64" i="16"/>
  <c r="K64" i="16" s="1"/>
  <c r="C183" i="21"/>
  <c r="C180" i="21"/>
  <c r="B180" i="21"/>
  <c r="C170" i="21"/>
  <c r="D170" i="21" s="1"/>
  <c r="C153" i="21"/>
  <c r="D153" i="21" s="1"/>
  <c r="B178" i="21"/>
  <c r="B179" i="21"/>
  <c r="BQ97" i="21"/>
  <c r="B176" i="21" s="1"/>
  <c r="C176" i="21"/>
  <c r="C174" i="21"/>
  <c r="BE97" i="21"/>
  <c r="B174" i="21" s="1"/>
  <c r="C177" i="21"/>
  <c r="B177" i="21"/>
  <c r="C75" i="21"/>
  <c r="AG99" i="21"/>
  <c r="AS97" i="21"/>
  <c r="B172" i="21" s="1"/>
  <c r="C172" i="21"/>
  <c r="C171" i="21"/>
  <c r="AM97" i="21"/>
  <c r="B171" i="21" s="1"/>
  <c r="BB25" i="6"/>
  <c r="BB5" i="6" s="1"/>
  <c r="BB26" i="6"/>
  <c r="P60" i="16"/>
  <c r="Q60" i="16" s="1"/>
  <c r="BB28" i="6"/>
  <c r="BB8" i="6" s="1"/>
  <c r="BB29" i="6"/>
  <c r="BB9" i="6" s="1"/>
  <c r="BB41" i="6"/>
  <c r="BB21" i="6" s="1"/>
  <c r="BB32" i="6"/>
  <c r="BB12" i="6" s="1"/>
  <c r="BB40" i="6"/>
  <c r="BB20" i="6" s="1"/>
  <c r="K59" i="16"/>
  <c r="C147" i="21" l="1"/>
  <c r="D189" i="21"/>
  <c r="U145" i="21"/>
  <c r="B192" i="21" s="1"/>
  <c r="C192" i="21"/>
  <c r="J140" i="21"/>
  <c r="J141" i="21"/>
  <c r="J140" i="16"/>
  <c r="I146" i="16" s="1"/>
  <c r="J141" i="16"/>
  <c r="Q138" i="16"/>
  <c r="Q138" i="21"/>
  <c r="C8" i="22"/>
  <c r="C3" i="22"/>
  <c r="C4" i="22"/>
  <c r="D183" i="21"/>
  <c r="C5" i="22"/>
  <c r="BL136" i="16"/>
  <c r="BM136" i="16" s="1"/>
  <c r="BK123" i="21"/>
  <c r="D188" i="21"/>
  <c r="BQ123" i="21"/>
  <c r="D187" i="21"/>
  <c r="D187" i="16"/>
  <c r="B6" i="22" s="1"/>
  <c r="C147" i="16"/>
  <c r="B189" i="16"/>
  <c r="D189" i="16" s="1"/>
  <c r="B8" i="22" s="1"/>
  <c r="P139" i="16"/>
  <c r="V142" i="16"/>
  <c r="U146" i="16" s="1"/>
  <c r="U145" i="16" s="1"/>
  <c r="P140" i="16"/>
  <c r="P141" i="16"/>
  <c r="BL135" i="16"/>
  <c r="BM135" i="16"/>
  <c r="D179" i="21"/>
  <c r="D178" i="21"/>
  <c r="P64" i="21"/>
  <c r="Q64" i="21" s="1"/>
  <c r="Q59" i="21"/>
  <c r="W61" i="21"/>
  <c r="W61" i="16"/>
  <c r="BC26" i="6"/>
  <c r="BB6" i="6"/>
  <c r="U62" i="21"/>
  <c r="V62" i="21" s="1"/>
  <c r="U62" i="16"/>
  <c r="V62" i="16" s="1"/>
  <c r="U61" i="21"/>
  <c r="V61" i="21" s="1"/>
  <c r="U61" i="16"/>
  <c r="V61" i="16" s="1"/>
  <c r="W62" i="21"/>
  <c r="W62" i="16"/>
  <c r="U59" i="21"/>
  <c r="V59" i="21" s="1"/>
  <c r="U59" i="16"/>
  <c r="V59" i="16" s="1"/>
  <c r="D180" i="21"/>
  <c r="P64" i="16"/>
  <c r="Q64" i="16" s="1"/>
  <c r="BQ99" i="21"/>
  <c r="AS99" i="21"/>
  <c r="BE99" i="21"/>
  <c r="D172" i="21"/>
  <c r="D176" i="21"/>
  <c r="D177" i="21"/>
  <c r="D174" i="21"/>
  <c r="D171" i="21"/>
  <c r="AM99" i="21"/>
  <c r="J65" i="16"/>
  <c r="J66" i="21" s="1"/>
  <c r="P70" i="21" s="1"/>
  <c r="AB61" i="16"/>
  <c r="Q59" i="16"/>
  <c r="AB62" i="16"/>
  <c r="BL37" i="6"/>
  <c r="BL33" i="6"/>
  <c r="U147" i="21" l="1"/>
  <c r="I146" i="21"/>
  <c r="I145" i="16"/>
  <c r="C190" i="16"/>
  <c r="I145" i="21"/>
  <c r="B190" i="21" s="1"/>
  <c r="C190" i="21"/>
  <c r="P140" i="21"/>
  <c r="P141" i="21"/>
  <c r="D192" i="21"/>
  <c r="O146" i="16"/>
  <c r="O145" i="16" s="1"/>
  <c r="BL137" i="16"/>
  <c r="BL138" i="16" s="1"/>
  <c r="C6" i="22"/>
  <c r="C7" i="22"/>
  <c r="I147" i="16"/>
  <c r="B190" i="16"/>
  <c r="D190" i="16" s="1"/>
  <c r="C192" i="16"/>
  <c r="P65" i="21"/>
  <c r="Q65" i="21" s="1"/>
  <c r="BD26" i="6"/>
  <c r="BD6" i="6" s="1"/>
  <c r="BC6" i="6"/>
  <c r="BM33" i="6"/>
  <c r="BL13" i="6"/>
  <c r="BM37" i="6"/>
  <c r="BL17" i="6"/>
  <c r="U60" i="21"/>
  <c r="V60" i="21" s="1"/>
  <c r="U60" i="16"/>
  <c r="V60" i="16" s="1"/>
  <c r="W60" i="16" s="1"/>
  <c r="W59" i="21"/>
  <c r="J67" i="21"/>
  <c r="K65" i="16"/>
  <c r="J66" i="16"/>
  <c r="P65" i="16"/>
  <c r="AB59" i="16"/>
  <c r="AN61" i="16"/>
  <c r="W59" i="16"/>
  <c r="AH62" i="16"/>
  <c r="AH61" i="16"/>
  <c r="O146" i="21" l="1"/>
  <c r="O145" i="21"/>
  <c r="B191" i="21" s="1"/>
  <c r="C191" i="21"/>
  <c r="O147" i="21"/>
  <c r="I147" i="21"/>
  <c r="BM137" i="16"/>
  <c r="BL138" i="21"/>
  <c r="D190" i="21"/>
  <c r="C11" i="22"/>
  <c r="E192" i="21"/>
  <c r="B9" i="22"/>
  <c r="C191" i="16"/>
  <c r="U147" i="16"/>
  <c r="B192" i="16"/>
  <c r="D192" i="16" s="1"/>
  <c r="BL139" i="16"/>
  <c r="BR142" i="16"/>
  <c r="W60" i="21"/>
  <c r="V64" i="21"/>
  <c r="W64" i="21" s="1"/>
  <c r="BN37" i="6"/>
  <c r="BN17" i="6" s="1"/>
  <c r="BM17" i="6"/>
  <c r="V64" i="16"/>
  <c r="W64" i="16" s="1"/>
  <c r="BN33" i="6"/>
  <c r="BN13" i="6" s="1"/>
  <c r="BM13" i="6"/>
  <c r="AA60" i="21"/>
  <c r="AB60" i="21" s="1"/>
  <c r="AA60" i="16"/>
  <c r="AB60" i="16" s="1"/>
  <c r="AC60" i="16" s="1"/>
  <c r="AG60" i="21"/>
  <c r="AH60" i="21" s="1"/>
  <c r="AG60" i="16"/>
  <c r="AH60" i="16" s="1"/>
  <c r="AI60" i="16" s="1"/>
  <c r="J67" i="16"/>
  <c r="P70" i="16"/>
  <c r="P66" i="16"/>
  <c r="P66" i="21"/>
  <c r="V70" i="21" s="1"/>
  <c r="K66" i="16"/>
  <c r="J69" i="16" s="1"/>
  <c r="K66" i="21"/>
  <c r="Q65" i="16"/>
  <c r="AZ61" i="16"/>
  <c r="AN60" i="16"/>
  <c r="AO60" i="16" s="1"/>
  <c r="AT61" i="16"/>
  <c r="AN62" i="16"/>
  <c r="AC59" i="16"/>
  <c r="AH59" i="16"/>
  <c r="C9" i="22" l="1"/>
  <c r="BM138" i="21"/>
  <c r="BM138" i="16"/>
  <c r="BR142" i="21"/>
  <c r="BL139" i="21"/>
  <c r="D191" i="21"/>
  <c r="E188" i="21" s="1"/>
  <c r="E192" i="16"/>
  <c r="B11" i="22"/>
  <c r="O147" i="16"/>
  <c r="B191" i="16"/>
  <c r="D191" i="16" s="1"/>
  <c r="AH64" i="16"/>
  <c r="AH65" i="16" s="1"/>
  <c r="V65" i="21"/>
  <c r="W65" i="21" s="1"/>
  <c r="V65" i="16"/>
  <c r="V66" i="21" s="1"/>
  <c r="AB70" i="21" s="1"/>
  <c r="AI60" i="21"/>
  <c r="AH64" i="21"/>
  <c r="AI64" i="21" s="1"/>
  <c r="AC60" i="21"/>
  <c r="AB64" i="21"/>
  <c r="AC64" i="21" s="1"/>
  <c r="AB64" i="16"/>
  <c r="AB65" i="16" s="1"/>
  <c r="P67" i="16"/>
  <c r="V70" i="16"/>
  <c r="J68" i="16"/>
  <c r="I74" i="16" s="1"/>
  <c r="Q66" i="16"/>
  <c r="P68" i="16" s="1"/>
  <c r="Q66" i="21"/>
  <c r="P67" i="21"/>
  <c r="J68" i="21"/>
  <c r="J69" i="21"/>
  <c r="AI59" i="16"/>
  <c r="AT60" i="16"/>
  <c r="AU60" i="16" s="1"/>
  <c r="AT62" i="16"/>
  <c r="BF61" i="16"/>
  <c r="AN59" i="16"/>
  <c r="AN64" i="16" s="1"/>
  <c r="BL36" i="6"/>
  <c r="E187" i="21" l="1"/>
  <c r="E186" i="21"/>
  <c r="E185" i="21"/>
  <c r="BL140" i="21"/>
  <c r="BL141" i="21"/>
  <c r="E184" i="21"/>
  <c r="E191" i="21"/>
  <c r="C10" i="22"/>
  <c r="E189" i="21"/>
  <c r="BL141" i="16"/>
  <c r="BL140" i="16"/>
  <c r="E190" i="21"/>
  <c r="E191" i="16"/>
  <c r="B10" i="22"/>
  <c r="E188" i="16"/>
  <c r="E190" i="16"/>
  <c r="E186" i="16"/>
  <c r="E187" i="16"/>
  <c r="E189" i="16"/>
  <c r="AB65" i="21"/>
  <c r="AC65" i="21" s="1"/>
  <c r="V67" i="21"/>
  <c r="AH65" i="21"/>
  <c r="AI65" i="21" s="1"/>
  <c r="V66" i="16"/>
  <c r="V67" i="16" s="1"/>
  <c r="W65" i="16"/>
  <c r="W66" i="16" s="1"/>
  <c r="V69" i="16" s="1"/>
  <c r="AC64" i="16"/>
  <c r="BM36" i="6"/>
  <c r="BL16" i="6"/>
  <c r="AB66" i="16"/>
  <c r="AB67" i="16" s="1"/>
  <c r="AC65" i="16"/>
  <c r="I74" i="21"/>
  <c r="P69" i="16"/>
  <c r="O74" i="16" s="1"/>
  <c r="W66" i="21"/>
  <c r="P69" i="21"/>
  <c r="P68" i="21"/>
  <c r="AI65" i="16"/>
  <c r="AH66" i="16"/>
  <c r="AI64" i="16"/>
  <c r="AN65" i="16"/>
  <c r="AZ62" i="16"/>
  <c r="AO59" i="16"/>
  <c r="AZ60" i="16"/>
  <c r="BA60" i="16" s="1"/>
  <c r="AT59" i="16"/>
  <c r="AT64" i="16" s="1"/>
  <c r="BL61" i="16"/>
  <c r="AB66" i="21" l="1"/>
  <c r="AH70" i="21" s="1"/>
  <c r="AI66" i="21"/>
  <c r="AH69" i="21" s="1"/>
  <c r="AC66" i="16"/>
  <c r="AB69" i="16" s="1"/>
  <c r="AB70" i="16"/>
  <c r="AC66" i="21"/>
  <c r="AH66" i="21"/>
  <c r="AH70" i="16"/>
  <c r="BN36" i="6"/>
  <c r="BN16" i="6" s="1"/>
  <c r="BM16" i="6"/>
  <c r="O74" i="21"/>
  <c r="C155" i="21" s="1"/>
  <c r="AH67" i="16"/>
  <c r="AN70" i="16"/>
  <c r="V68" i="16"/>
  <c r="U74" i="16" s="1"/>
  <c r="C154" i="21"/>
  <c r="I73" i="21"/>
  <c r="B154" i="21" s="1"/>
  <c r="AN66" i="16"/>
  <c r="AN66" i="21"/>
  <c r="AT70" i="21" s="1"/>
  <c r="V68" i="21"/>
  <c r="V69" i="21"/>
  <c r="AI66" i="16"/>
  <c r="AH69" i="16" s="1"/>
  <c r="AO65" i="16"/>
  <c r="AO66" i="21" s="1"/>
  <c r="AO64" i="16"/>
  <c r="AU64" i="16"/>
  <c r="AU59" i="16"/>
  <c r="BF60" i="16"/>
  <c r="BG60" i="16" s="1"/>
  <c r="BF62" i="16"/>
  <c r="BR61" i="16"/>
  <c r="AZ59" i="16"/>
  <c r="AZ64" i="16" s="1"/>
  <c r="AB67" i="21" l="1"/>
  <c r="AH68" i="21"/>
  <c r="AB68" i="16"/>
  <c r="AA74" i="16"/>
  <c r="AN70" i="21"/>
  <c r="AH67" i="21"/>
  <c r="AB69" i="21"/>
  <c r="AB68" i="21"/>
  <c r="U74" i="21"/>
  <c r="AN67" i="16"/>
  <c r="AT70" i="16"/>
  <c r="O73" i="21"/>
  <c r="B155" i="21" s="1"/>
  <c r="D155" i="21" s="1"/>
  <c r="D154" i="21"/>
  <c r="AO66" i="16"/>
  <c r="AN67" i="21"/>
  <c r="I75" i="21"/>
  <c r="AN68" i="21"/>
  <c r="AN69" i="21"/>
  <c r="AH68" i="16"/>
  <c r="AG74" i="16" s="1"/>
  <c r="AZ65" i="16"/>
  <c r="AT65" i="16"/>
  <c r="BL60" i="16"/>
  <c r="BM60" i="16" s="1"/>
  <c r="BA59" i="16"/>
  <c r="D85" i="16"/>
  <c r="BF59" i="16"/>
  <c r="BF64" i="16" s="1"/>
  <c r="BL62" i="16"/>
  <c r="BL28" i="6"/>
  <c r="AG74" i="21" l="1"/>
  <c r="C158" i="21" s="1"/>
  <c r="AA74" i="21"/>
  <c r="BM28" i="6"/>
  <c r="BL8" i="6"/>
  <c r="AM74" i="21"/>
  <c r="AM73" i="21" s="1"/>
  <c r="B159" i="21" s="1"/>
  <c r="O75" i="21"/>
  <c r="AT66" i="16"/>
  <c r="AT66" i="21"/>
  <c r="AZ70" i="21" s="1"/>
  <c r="AZ66" i="16"/>
  <c r="AZ66" i="21"/>
  <c r="BF70" i="21" s="1"/>
  <c r="C156" i="21"/>
  <c r="U73" i="21"/>
  <c r="B156" i="21" s="1"/>
  <c r="BA65" i="16"/>
  <c r="BA66" i="21" s="1"/>
  <c r="BA64" i="16"/>
  <c r="AU65" i="16"/>
  <c r="AN69" i="16"/>
  <c r="AN68" i="16"/>
  <c r="BR60" i="16"/>
  <c r="BS60" i="16" s="1"/>
  <c r="BG59" i="16"/>
  <c r="BL59" i="16"/>
  <c r="BL64" i="16" s="1"/>
  <c r="BR62" i="16"/>
  <c r="AG73" i="21" l="1"/>
  <c r="B158" i="21" s="1"/>
  <c r="D158" i="21" s="1"/>
  <c r="C157" i="21"/>
  <c r="AA73" i="21"/>
  <c r="B157" i="21" s="1"/>
  <c r="I85" i="21"/>
  <c r="J85" i="21" s="1"/>
  <c r="I85" i="16"/>
  <c r="J85" i="16" s="1"/>
  <c r="AM74" i="16"/>
  <c r="BN28" i="6"/>
  <c r="BN8" i="6" s="1"/>
  <c r="BM8" i="6"/>
  <c r="AZ67" i="16"/>
  <c r="BF70" i="16"/>
  <c r="AT67" i="16"/>
  <c r="AZ70" i="16"/>
  <c r="C159" i="21"/>
  <c r="D159" i="21" s="1"/>
  <c r="D156" i="21"/>
  <c r="AM75" i="21"/>
  <c r="AZ67" i="21"/>
  <c r="AT67" i="21"/>
  <c r="AU66" i="16"/>
  <c r="AT68" i="16" s="1"/>
  <c r="AU66" i="21"/>
  <c r="AZ69" i="21"/>
  <c r="AZ68" i="21"/>
  <c r="U75" i="21"/>
  <c r="BA66" i="16"/>
  <c r="BL65" i="16"/>
  <c r="BF65" i="16"/>
  <c r="BF66" i="21" s="1"/>
  <c r="BL70" i="21" s="1"/>
  <c r="BG64" i="16"/>
  <c r="BL40" i="6"/>
  <c r="BL32" i="6"/>
  <c r="D86" i="16"/>
  <c r="BL29" i="6"/>
  <c r="BM59" i="16"/>
  <c r="BR59" i="16"/>
  <c r="BR64" i="16" s="1"/>
  <c r="D84" i="16"/>
  <c r="E84" i="16" s="1"/>
  <c r="BL26" i="6"/>
  <c r="AG75" i="21" l="1"/>
  <c r="AA75" i="21"/>
  <c r="D157" i="21"/>
  <c r="U85" i="21"/>
  <c r="V85" i="21" s="1"/>
  <c r="U85" i="16"/>
  <c r="V85" i="16" s="1"/>
  <c r="O85" i="16"/>
  <c r="P85" i="16" s="1"/>
  <c r="O85" i="21"/>
  <c r="P85" i="21" s="1"/>
  <c r="BM40" i="6"/>
  <c r="BL20" i="6"/>
  <c r="BM29" i="6"/>
  <c r="BL9" i="6"/>
  <c r="BM32" i="6"/>
  <c r="BL12" i="6"/>
  <c r="BM26" i="6"/>
  <c r="BL6" i="6"/>
  <c r="AY74" i="21"/>
  <c r="AT69" i="16"/>
  <c r="AS74" i="16" s="1"/>
  <c r="BF67" i="21"/>
  <c r="AT68" i="21"/>
  <c r="AT69" i="21"/>
  <c r="BL66" i="16"/>
  <c r="BL66" i="21"/>
  <c r="BR70" i="21" s="1"/>
  <c r="BG65" i="16"/>
  <c r="BF66" i="16"/>
  <c r="BM64" i="16"/>
  <c r="AZ69" i="16"/>
  <c r="AZ68" i="16"/>
  <c r="BM65" i="16"/>
  <c r="BM66" i="21" s="1"/>
  <c r="BS64" i="16"/>
  <c r="D83" i="16"/>
  <c r="D88" i="16" s="1"/>
  <c r="BL25" i="6"/>
  <c r="BL41" i="6"/>
  <c r="BS59" i="16"/>
  <c r="AY74" i="16" l="1"/>
  <c r="I86" i="21"/>
  <c r="I86" i="16"/>
  <c r="J86" i="16" s="1"/>
  <c r="BN40" i="6"/>
  <c r="BN20" i="6" s="1"/>
  <c r="BM20" i="6"/>
  <c r="I84" i="21"/>
  <c r="J84" i="21" s="1"/>
  <c r="K84" i="21" s="1"/>
  <c r="I84" i="16"/>
  <c r="J84" i="16" s="1"/>
  <c r="K84" i="16" s="1"/>
  <c r="BM25" i="6"/>
  <c r="BL5" i="6"/>
  <c r="BN29" i="6"/>
  <c r="BN9" i="6" s="1"/>
  <c r="BM9" i="6"/>
  <c r="BN26" i="6"/>
  <c r="BN6" i="6" s="1"/>
  <c r="BM6" i="6"/>
  <c r="K85" i="21"/>
  <c r="K85" i="16"/>
  <c r="BM41" i="6"/>
  <c r="BL21" i="6"/>
  <c r="BN32" i="6"/>
  <c r="BN12" i="6" s="1"/>
  <c r="BM12" i="6"/>
  <c r="AS74" i="21"/>
  <c r="C160" i="21" s="1"/>
  <c r="BL67" i="16"/>
  <c r="BR70" i="16"/>
  <c r="BF67" i="16"/>
  <c r="BL70" i="16"/>
  <c r="BG66" i="16"/>
  <c r="BF69" i="16" s="1"/>
  <c r="BG66" i="21"/>
  <c r="BL67" i="21"/>
  <c r="C161" i="21"/>
  <c r="AY73" i="21"/>
  <c r="B161" i="21" s="1"/>
  <c r="BL69" i="21"/>
  <c r="BL68" i="21"/>
  <c r="BM66" i="16"/>
  <c r="BL68" i="16" s="1"/>
  <c r="BR65" i="16"/>
  <c r="E88" i="16"/>
  <c r="E83" i="16"/>
  <c r="K86" i="21" l="1"/>
  <c r="K86" i="16"/>
  <c r="BN41" i="6"/>
  <c r="BN21" i="6" s="1"/>
  <c r="BM21" i="6"/>
  <c r="I83" i="21"/>
  <c r="J83" i="21" s="1"/>
  <c r="I83" i="16"/>
  <c r="J83" i="16" s="1"/>
  <c r="J88" i="16" s="1"/>
  <c r="BN25" i="6"/>
  <c r="BN5" i="6" s="1"/>
  <c r="BM5" i="6"/>
  <c r="O84" i="21"/>
  <c r="P84" i="21" s="1"/>
  <c r="Q84" i="21" s="1"/>
  <c r="O84" i="16"/>
  <c r="P84" i="16" s="1"/>
  <c r="Q84" i="16" s="1"/>
  <c r="Q85" i="21"/>
  <c r="Q85" i="16"/>
  <c r="W85" i="21"/>
  <c r="W85" i="16"/>
  <c r="O86" i="21"/>
  <c r="O86" i="16"/>
  <c r="P86" i="16" s="1"/>
  <c r="U84" i="21"/>
  <c r="V84" i="21" s="1"/>
  <c r="W84" i="21" s="1"/>
  <c r="U84" i="16"/>
  <c r="V84" i="16" s="1"/>
  <c r="W84" i="16" s="1"/>
  <c r="U86" i="21"/>
  <c r="U86" i="16"/>
  <c r="V86" i="16" s="1"/>
  <c r="J86" i="21"/>
  <c r="BK74" i="21"/>
  <c r="BK73" i="21" s="1"/>
  <c r="B163" i="21" s="1"/>
  <c r="BF68" i="16"/>
  <c r="BE74" i="16" s="1"/>
  <c r="AS73" i="21"/>
  <c r="B160" i="21" s="1"/>
  <c r="D160" i="21" s="1"/>
  <c r="D161" i="21"/>
  <c r="BF68" i="21"/>
  <c r="BF69" i="21"/>
  <c r="BS65" i="16"/>
  <c r="BR66" i="21"/>
  <c r="D94" i="21" s="1"/>
  <c r="AY75" i="21"/>
  <c r="BR66" i="16"/>
  <c r="BL69" i="16"/>
  <c r="BK74" i="16" s="1"/>
  <c r="D89" i="16"/>
  <c r="D90" i="21" s="1"/>
  <c r="J94" i="21" s="1"/>
  <c r="J88" i="21" l="1"/>
  <c r="K88" i="21" s="1"/>
  <c r="K83" i="16"/>
  <c r="O83" i="16"/>
  <c r="P83" i="16" s="1"/>
  <c r="P88" i="16" s="1"/>
  <c r="Q88" i="16" s="1"/>
  <c r="O83" i="21"/>
  <c r="P83" i="21" s="1"/>
  <c r="P86" i="21"/>
  <c r="K83" i="21"/>
  <c r="Q86" i="21"/>
  <c r="Q86" i="16"/>
  <c r="W86" i="21"/>
  <c r="W86" i="16"/>
  <c r="U83" i="21"/>
  <c r="V83" i="21" s="1"/>
  <c r="U83" i="16"/>
  <c r="V83" i="16" s="1"/>
  <c r="V86" i="21"/>
  <c r="BE74" i="21"/>
  <c r="BR67" i="16"/>
  <c r="D94" i="16"/>
  <c r="BK75" i="21"/>
  <c r="C163" i="21"/>
  <c r="D163" i="21" s="1"/>
  <c r="AS75" i="21"/>
  <c r="E89" i="16"/>
  <c r="E90" i="16" s="1"/>
  <c r="D93" i="16" s="1"/>
  <c r="BR67" i="21"/>
  <c r="E90" i="21"/>
  <c r="BS66" i="16"/>
  <c r="BS66" i="21"/>
  <c r="D91" i="21"/>
  <c r="D90" i="16"/>
  <c r="J89" i="16"/>
  <c r="K88" i="16"/>
  <c r="J89" i="21" l="1"/>
  <c r="K89" i="21" s="1"/>
  <c r="V88" i="21"/>
  <c r="W88" i="21" s="1"/>
  <c r="P88" i="21"/>
  <c r="Q88" i="21" s="1"/>
  <c r="Q83" i="16"/>
  <c r="V88" i="16"/>
  <c r="W83" i="16"/>
  <c r="W83" i="21"/>
  <c r="Q83" i="21"/>
  <c r="D91" i="16"/>
  <c r="J94" i="16"/>
  <c r="D92" i="16"/>
  <c r="BR68" i="16"/>
  <c r="BR69" i="16"/>
  <c r="J90" i="16"/>
  <c r="BR69" i="21"/>
  <c r="BR68" i="21"/>
  <c r="D93" i="21"/>
  <c r="D92" i="21"/>
  <c r="C162" i="21"/>
  <c r="BE73" i="21"/>
  <c r="B162" i="21" s="1"/>
  <c r="K89" i="16"/>
  <c r="P89" i="16"/>
  <c r="J90" i="21" l="1"/>
  <c r="P94" i="21" s="1"/>
  <c r="D162" i="21"/>
  <c r="V89" i="21"/>
  <c r="W89" i="21" s="1"/>
  <c r="P89" i="21"/>
  <c r="Q89" i="21" s="1"/>
  <c r="C98" i="21"/>
  <c r="C97" i="21" s="1"/>
  <c r="B165" i="21" s="1"/>
  <c r="BQ74" i="16"/>
  <c r="BQ73" i="16" s="1"/>
  <c r="BQ74" i="21"/>
  <c r="C164" i="21" s="1"/>
  <c r="W88" i="16"/>
  <c r="V89" i="16"/>
  <c r="C98" i="16"/>
  <c r="C97" i="16" s="1"/>
  <c r="J91" i="16"/>
  <c r="P94" i="16"/>
  <c r="K90" i="16"/>
  <c r="J93" i="16" s="1"/>
  <c r="K90" i="21"/>
  <c r="BE75" i="21"/>
  <c r="P90" i="16"/>
  <c r="Q89" i="16"/>
  <c r="AA73" i="16"/>
  <c r="AY73" i="16"/>
  <c r="I73" i="16"/>
  <c r="AG73" i="16"/>
  <c r="AS73" i="16"/>
  <c r="BE73" i="16"/>
  <c r="BK73" i="16"/>
  <c r="AM97" i="16"/>
  <c r="BK97" i="16"/>
  <c r="AS97" i="16"/>
  <c r="AY97" i="16"/>
  <c r="BE97" i="16"/>
  <c r="BQ97" i="16"/>
  <c r="J91" i="21" l="1"/>
  <c r="V90" i="21"/>
  <c r="Q90" i="21"/>
  <c r="P92" i="21" s="1"/>
  <c r="P90" i="21"/>
  <c r="V90" i="16"/>
  <c r="W89" i="16"/>
  <c r="W90" i="16" s="1"/>
  <c r="V93" i="16" s="1"/>
  <c r="P91" i="16"/>
  <c r="V94" i="16"/>
  <c r="C165" i="21"/>
  <c r="D165" i="21" s="1"/>
  <c r="BQ73" i="21"/>
  <c r="B164" i="21" s="1"/>
  <c r="D164" i="21" s="1"/>
  <c r="C99" i="21"/>
  <c r="J92" i="16"/>
  <c r="J93" i="21"/>
  <c r="J92" i="21"/>
  <c r="Q90" i="16"/>
  <c r="P93" i="16" s="1"/>
  <c r="O73" i="16"/>
  <c r="O75" i="16" s="1"/>
  <c r="AM73" i="16"/>
  <c r="B159" i="16" s="1"/>
  <c r="U73" i="16"/>
  <c r="B156" i="16" s="1"/>
  <c r="B180" i="16"/>
  <c r="AS123" i="16"/>
  <c r="B179" i="16"/>
  <c r="B176" i="16"/>
  <c r="B173" i="16"/>
  <c r="B172" i="16"/>
  <c r="B164" i="16"/>
  <c r="B165" i="16"/>
  <c r="BK75" i="16"/>
  <c r="B160" i="16"/>
  <c r="C180" i="16"/>
  <c r="C160" i="16"/>
  <c r="C158" i="16"/>
  <c r="C176" i="16"/>
  <c r="C164" i="16"/>
  <c r="C173" i="16"/>
  <c r="C172" i="16"/>
  <c r="C165" i="16"/>
  <c r="C154" i="16"/>
  <c r="C183" i="16"/>
  <c r="C178" i="16"/>
  <c r="C182" i="16"/>
  <c r="C174" i="16"/>
  <c r="C159" i="16"/>
  <c r="B182" i="16"/>
  <c r="C184" i="16"/>
  <c r="C179" i="16"/>
  <c r="C177" i="16"/>
  <c r="C163" i="16"/>
  <c r="C162" i="16"/>
  <c r="C156" i="16"/>
  <c r="C155" i="16"/>
  <c r="AY75" i="16"/>
  <c r="C161" i="16"/>
  <c r="B178" i="16"/>
  <c r="BE99" i="16"/>
  <c r="B174" i="16"/>
  <c r="I75" i="16"/>
  <c r="B154" i="16"/>
  <c r="AG75" i="16"/>
  <c r="B158" i="16"/>
  <c r="C185" i="16"/>
  <c r="C181" i="16"/>
  <c r="BE123" i="16"/>
  <c r="C175" i="16"/>
  <c r="C171" i="16"/>
  <c r="BE75" i="16"/>
  <c r="B162" i="16"/>
  <c r="B157" i="16"/>
  <c r="C157" i="16"/>
  <c r="AY99" i="16"/>
  <c r="C99" i="16"/>
  <c r="BQ99" i="16"/>
  <c r="BQ75" i="16"/>
  <c r="AS75" i="16"/>
  <c r="W90" i="21" l="1"/>
  <c r="I98" i="21"/>
  <c r="I97" i="21" s="1"/>
  <c r="B166" i="21" s="1"/>
  <c r="AB94" i="21"/>
  <c r="V91" i="21"/>
  <c r="V94" i="21"/>
  <c r="P91" i="21"/>
  <c r="P93" i="21"/>
  <c r="V92" i="16"/>
  <c r="V91" i="16"/>
  <c r="AB94" i="16"/>
  <c r="I98" i="16"/>
  <c r="I97" i="16" s="1"/>
  <c r="I99" i="16" s="1"/>
  <c r="BQ75" i="21"/>
  <c r="P92" i="16"/>
  <c r="B155" i="16"/>
  <c r="D155" i="16" s="1"/>
  <c r="BK123" i="16"/>
  <c r="BQ123" i="16"/>
  <c r="U75" i="16"/>
  <c r="B183" i="16"/>
  <c r="D183" i="16" s="1"/>
  <c r="AM75" i="16"/>
  <c r="B184" i="16"/>
  <c r="D184" i="16" s="1"/>
  <c r="D180" i="16"/>
  <c r="D179" i="16"/>
  <c r="D176" i="16"/>
  <c r="D172" i="16"/>
  <c r="D173" i="16"/>
  <c r="AS99" i="16"/>
  <c r="B163" i="16"/>
  <c r="D163" i="16" s="1"/>
  <c r="D164" i="16"/>
  <c r="D165" i="16"/>
  <c r="D160" i="16"/>
  <c r="D156" i="16"/>
  <c r="D174" i="16"/>
  <c r="D159" i="16"/>
  <c r="D158" i="16"/>
  <c r="D154" i="16"/>
  <c r="D178" i="16"/>
  <c r="D182" i="16"/>
  <c r="D162" i="16"/>
  <c r="B177" i="16"/>
  <c r="D177" i="16" s="1"/>
  <c r="AA75" i="16"/>
  <c r="B185" i="16"/>
  <c r="D185" i="16" s="1"/>
  <c r="AY123" i="16"/>
  <c r="B171" i="16"/>
  <c r="D171" i="16" s="1"/>
  <c r="AM99" i="16"/>
  <c r="D157" i="16"/>
  <c r="AA123" i="16"/>
  <c r="B181" i="16"/>
  <c r="D181" i="16" s="1"/>
  <c r="B161" i="16"/>
  <c r="D161" i="16" s="1"/>
  <c r="B175" i="16"/>
  <c r="D175" i="16" s="1"/>
  <c r="BK99" i="16"/>
  <c r="U98" i="16" l="1"/>
  <c r="U97" i="16" s="1"/>
  <c r="B168" i="16" s="1"/>
  <c r="V92" i="21"/>
  <c r="V93" i="21"/>
  <c r="B4" i="22"/>
  <c r="E4" i="22" s="1"/>
  <c r="E185" i="16"/>
  <c r="B3" i="22"/>
  <c r="E184" i="16"/>
  <c r="D14" i="22" s="1"/>
  <c r="C14" i="22" s="1"/>
  <c r="C16" i="22" s="1"/>
  <c r="U98" i="21"/>
  <c r="U97" i="21" s="1"/>
  <c r="B168" i="21" s="1"/>
  <c r="C166" i="16"/>
  <c r="O98" i="21"/>
  <c r="C167" i="21" s="1"/>
  <c r="O98" i="16"/>
  <c r="O97" i="16" s="1"/>
  <c r="U99" i="16"/>
  <c r="C168" i="16"/>
  <c r="D168" i="16" s="1"/>
  <c r="C166" i="21"/>
  <c r="D166" i="21" s="1"/>
  <c r="I99" i="21"/>
  <c r="E11" i="22"/>
  <c r="E10" i="22"/>
  <c r="E7" i="22"/>
  <c r="E5" i="22"/>
  <c r="B166" i="16"/>
  <c r="E9" i="22"/>
  <c r="E3" i="22" l="1"/>
  <c r="C168" i="21"/>
  <c r="D168" i="21" s="1"/>
  <c r="D166" i="16"/>
  <c r="O97" i="21"/>
  <c r="B167" i="21" s="1"/>
  <c r="D167" i="21" s="1"/>
  <c r="C167" i="16"/>
  <c r="O99" i="16"/>
  <c r="B167" i="16"/>
  <c r="U99" i="21"/>
  <c r="E8" i="22"/>
  <c r="E6" i="22"/>
  <c r="C73" i="16"/>
  <c r="BF134" i="16" l="1"/>
  <c r="D167" i="16"/>
  <c r="O99" i="21"/>
  <c r="B153" i="16"/>
  <c r="C15" i="22"/>
  <c r="C153" i="16"/>
  <c r="BF136" i="16" l="1"/>
  <c r="BG136" i="16" s="1"/>
  <c r="BG135" i="16"/>
  <c r="BF135" i="16"/>
  <c r="C75" i="16"/>
  <c r="D153" i="16"/>
  <c r="AC89" i="16"/>
  <c r="AB91" i="16"/>
  <c r="BF137" i="16" l="1"/>
  <c r="BF138" i="16"/>
  <c r="BP135" i="16"/>
  <c r="BR134" i="16"/>
  <c r="AC90" i="16"/>
  <c r="AB92" i="16" s="1"/>
  <c r="AC90" i="21"/>
  <c r="C170" i="16"/>
  <c r="AG97" i="16"/>
  <c r="AG99" i="16" s="1"/>
  <c r="BG137" i="16" l="1"/>
  <c r="BF138" i="21"/>
  <c r="BR136" i="16"/>
  <c r="BS136" i="16" s="1"/>
  <c r="BR135" i="16"/>
  <c r="BS135" i="16"/>
  <c r="BL142" i="16"/>
  <c r="BF139" i="16"/>
  <c r="AB93" i="16"/>
  <c r="AB93" i="21"/>
  <c r="AB92" i="21"/>
  <c r="B170" i="16"/>
  <c r="D170" i="16" s="1"/>
  <c r="BF139" i="21" l="1"/>
  <c r="BL142" i="21"/>
  <c r="BK146" i="21" s="1"/>
  <c r="BG138" i="16"/>
  <c r="BG138" i="21"/>
  <c r="BK146" i="16"/>
  <c r="BK145" i="16" s="1"/>
  <c r="BR137" i="16"/>
  <c r="AA98" i="21"/>
  <c r="C169" i="21" s="1"/>
  <c r="AA98" i="16"/>
  <c r="C169" i="16" s="1"/>
  <c r="BS137" i="16" l="1"/>
  <c r="BR138" i="21"/>
  <c r="BR139" i="21" s="1"/>
  <c r="BF140" i="16"/>
  <c r="BF141" i="16"/>
  <c r="BR138" i="16"/>
  <c r="BR139" i="16" s="1"/>
  <c r="BF141" i="21"/>
  <c r="BF140" i="21"/>
  <c r="BE146" i="21" s="1"/>
  <c r="BK145" i="21"/>
  <c r="B199" i="21" s="1"/>
  <c r="D199" i="21" s="1"/>
  <c r="C199" i="21"/>
  <c r="C199" i="16"/>
  <c r="BK147" i="16"/>
  <c r="B199" i="16"/>
  <c r="D199" i="16" s="1"/>
  <c r="E13" i="22" s="1"/>
  <c r="AA97" i="16"/>
  <c r="B169" i="16" s="1"/>
  <c r="D169" i="16" s="1"/>
  <c r="AA97" i="21"/>
  <c r="B169" i="21" s="1"/>
  <c r="D169" i="21" s="1"/>
  <c r="BE145" i="21" l="1"/>
  <c r="B198" i="21" s="1"/>
  <c r="C198" i="21"/>
  <c r="BE147" i="21"/>
  <c r="BE146" i="16"/>
  <c r="BK147" i="21"/>
  <c r="BS138" i="21"/>
  <c r="BS138" i="16"/>
  <c r="E12" i="22"/>
  <c r="AA99" i="16"/>
  <c r="AA99" i="21"/>
  <c r="BE145" i="16" l="1"/>
  <c r="B198" i="16" s="1"/>
  <c r="C198" i="16"/>
  <c r="BE147" i="16"/>
  <c r="BR141" i="21"/>
  <c r="BR140" i="21"/>
  <c r="BQ146" i="21" s="1"/>
  <c r="BR141" i="16"/>
  <c r="BR140" i="16"/>
  <c r="BQ146" i="16" s="1"/>
  <c r="D198" i="21"/>
  <c r="BQ145" i="21" l="1"/>
  <c r="B200" i="21" s="1"/>
  <c r="C200" i="21"/>
  <c r="BQ147" i="21"/>
  <c r="BQ145" i="16"/>
  <c r="B200" i="16" s="1"/>
  <c r="D200" i="16" s="1"/>
  <c r="C200" i="16"/>
  <c r="BQ147" i="16"/>
  <c r="D198" i="16"/>
  <c r="E14" i="22"/>
  <c r="B16" i="22"/>
  <c r="E16" i="22" s="1"/>
  <c r="B15" i="22"/>
  <c r="D200" i="21" l="1"/>
</calcChain>
</file>

<file path=xl/sharedStrings.xml><?xml version="1.0" encoding="utf-8"?>
<sst xmlns="http://schemas.openxmlformats.org/spreadsheetml/2006/main" count="2364" uniqueCount="103">
  <si>
    <t>Alta</t>
  </si>
  <si>
    <t>Baja</t>
  </si>
  <si>
    <t>Total</t>
  </si>
  <si>
    <t>COMPENSADO</t>
  </si>
  <si>
    <t>USUARIO XXXXXXXXXXXX</t>
  </si>
  <si>
    <t>Tarifa: RA BT</t>
  </si>
  <si>
    <t>Descripción</t>
  </si>
  <si>
    <t>Consumo</t>
  </si>
  <si>
    <t>Cargos</t>
  </si>
  <si>
    <t>Monto</t>
  </si>
  <si>
    <t>Cargo Comercialización</t>
  </si>
  <si>
    <t>Uso de Red</t>
  </si>
  <si>
    <t>Energía Alta</t>
  </si>
  <si>
    <t>Energía Baja</t>
  </si>
  <si>
    <t>Cargo Transitorio Res 1866/05</t>
  </si>
  <si>
    <t>Impuestos Provinciales Ley 6922/8398</t>
  </si>
  <si>
    <t>Subsidio Riego Agrícola</t>
  </si>
  <si>
    <t>SUB-TOTAL BÁSICO</t>
  </si>
  <si>
    <t>IVA Consumidor Final</t>
  </si>
  <si>
    <t>Tasa Insp. y Control Prov.</t>
  </si>
  <si>
    <t>CCCE-Art. 74 inc. d) Ley 6497- Ley 8530</t>
  </si>
  <si>
    <t>Importe Neto a pagar</t>
  </si>
  <si>
    <t>Pago a distribuidoras</t>
  </si>
  <si>
    <t>BT - Potencia hasta 300 kw</t>
  </si>
  <si>
    <t>CARGO FIJO</t>
  </si>
  <si>
    <t>USO DE RED</t>
  </si>
  <si>
    <t>TARIFA DE REFERENCIA</t>
  </si>
  <si>
    <t>TARIFA DE REFERENCIA COMPENSADOS</t>
  </si>
  <si>
    <t>TARIFA PAGO A DISTRIBUIDORA SIN SUBSIDIO</t>
  </si>
  <si>
    <t>Impuestos</t>
  </si>
  <si>
    <t>Impacto impuestos</t>
  </si>
  <si>
    <t>Costo sin impuestos ni cargos</t>
  </si>
  <si>
    <t>Factura total</t>
  </si>
  <si>
    <t>impuestos y cargos</t>
  </si>
  <si>
    <t>Impuesto de Sellos Ley 6922-8</t>
  </si>
  <si>
    <t>Potencia contratada (Kw)</t>
  </si>
  <si>
    <t>Ajuste</t>
  </si>
  <si>
    <t>Potencia Contratada</t>
  </si>
  <si>
    <t>KW</t>
  </si>
  <si>
    <t>Consumo mensual</t>
  </si>
  <si>
    <t>PAGO A DISTRIBUIDORA BT hasta 300 kw</t>
  </si>
  <si>
    <t>TARIFA DE REFERENCIA BT hasta 300 kw</t>
  </si>
  <si>
    <t>TARIFA DE REFERENCIA COMPENSADOS BT hasta 300 kw</t>
  </si>
  <si>
    <t>TARIFA PAGO A DISTRIBUIDORA SIN SUBSIDIO hasta 300 kw</t>
  </si>
  <si>
    <t>TRA BT hasta 300kw</t>
  </si>
  <si>
    <t>TRA BT desde 300kw</t>
  </si>
  <si>
    <t>PAGO A DISTRIBUIDORA BT desde 300 kw</t>
  </si>
  <si>
    <t>TARIFA DE REFERENCIA BT desde 300 kw</t>
  </si>
  <si>
    <t>TARIFA DE REFERENCIA COMPENSADOS BT desde 300 kw</t>
  </si>
  <si>
    <t>TARIFA PAGO A DISTRIBUIDORA SIN SUBSIDIO desde 300 kw</t>
  </si>
  <si>
    <t>TRA MT hasta 300kw</t>
  </si>
  <si>
    <t>PAGO A DISTRIBUIDORA MT hasta 300 kw</t>
  </si>
  <si>
    <t>TARIFA DE REFERENCIA MT hasta 300 kw</t>
  </si>
  <si>
    <t>TARIFA DE REFERENCIA COMPENSADOS MT hasta 300 kw</t>
  </si>
  <si>
    <t>TRA MT desde 300kw</t>
  </si>
  <si>
    <t>PAGO A DISTRIBUIDORA MT desde 300 kw</t>
  </si>
  <si>
    <t>TARIFA DE REFERENCIA MT desde 300 kw</t>
  </si>
  <si>
    <t>TARIFA DE REFERENCIA COMPENSADOS MT desde 300 kw</t>
  </si>
  <si>
    <t>Categorias tarifarias</t>
  </si>
  <si>
    <t>SIMULADOR DE ESTABILIZACIÓN DE LA FACTURA ELÉCTRICA DE RIEGO AGRÍCOLA</t>
  </si>
  <si>
    <t>Ahorro/Desahorro</t>
  </si>
  <si>
    <t>Ahorro/Desahorro (eje derecho)</t>
  </si>
  <si>
    <t>Facturación con Estabilización</t>
  </si>
  <si>
    <t>Facturación sin Estabilización</t>
  </si>
  <si>
    <t>Consumo en Alta (kw/h)</t>
  </si>
  <si>
    <t>Consumo en Baja (kw/h)</t>
  </si>
  <si>
    <t>Consumo Total (kw/h)</t>
  </si>
  <si>
    <t>IVA</t>
  </si>
  <si>
    <t>Modificar solo celdas en amarillo y elegir entre las distintas opciones presentadas</t>
  </si>
  <si>
    <t>En la hoja "Resultado" se muestra la estimación resultante</t>
  </si>
  <si>
    <t>TRA BT &lt;= 300Kw</t>
  </si>
  <si>
    <t>TRA BT &gt; 300Kw</t>
  </si>
  <si>
    <t>TRA MT &lt;= 300Kw</t>
  </si>
  <si>
    <t>TRA MT &gt; 300Kw</t>
  </si>
  <si>
    <t xml:space="preserve"> El esquema de estabilización de la factura eléctrica es una alternativa que permite al productor trasladar costos eléctricos desde meses en los que debe afrontar elevados gastos en fertilizaciones, curaciones y trabajos con maquinaria (agosto a diciembre generalmente) hacia meses posteriores, permitiendo aliviar el bolsillo del productor en una etapa donde la provisión del recurso hidrico resulta esencial. Esto permite que el costo de la electricidad consumida durante esos meses se traslade a meses en los cuales el consumo es menor y el productor ya habrá llevado adelante la cosecha.</t>
  </si>
  <si>
    <t>Nota: los costos considerados en el análisis son los referentes a: cargo fijo, uso de red, consumo de energía en alta y baja, cargo transitorio Res. 1866/05, subsidio por riego agrícola, impuestos provinciales Ley 6922/8398, IVA, tasa de fiscalización y control, contribución para compensación de costos eléctricos (CCCE) e impuesto a los sellos. Se asumen solo consumos no excedidos.</t>
  </si>
  <si>
    <t>Inflacion</t>
  </si>
  <si>
    <t>IPC</t>
  </si>
  <si>
    <t>Var% IPC</t>
  </si>
  <si>
    <t>Var% Acum IPC</t>
  </si>
  <si>
    <t>TOTAL</t>
  </si>
  <si>
    <t>TOTAL REAL*</t>
  </si>
  <si>
    <t>* Se deflacta por el IPC en base a estimaciones del BCRA</t>
  </si>
  <si>
    <t>El total real indica el costo de cada alternativa quitando los efectos de la inflación estimada</t>
  </si>
  <si>
    <t>Variación estimada en la temporada entrante</t>
  </si>
  <si>
    <t>Tipo de Usuario</t>
  </si>
  <si>
    <t>Empadronado - Compensado</t>
  </si>
  <si>
    <t>Empadronado - No compensado</t>
  </si>
  <si>
    <t>No empadronado</t>
  </si>
  <si>
    <t>TIPO DE USUARIO</t>
  </si>
  <si>
    <t>CATEGORÍA TARIFARIA</t>
  </si>
  <si>
    <r>
      <rPr>
        <b/>
        <sz val="12"/>
        <color theme="1"/>
        <rFont val="Times New Roman"/>
        <family val="1"/>
      </rPr>
      <t xml:space="preserve">Empadronado - Compensado: </t>
    </r>
    <r>
      <rPr>
        <sz val="11"/>
        <color theme="1"/>
        <rFont val="Times New Roman"/>
        <family val="1"/>
      </rPr>
      <t>Usuario inscripto en el padrón de riego agrícola y alcanzado por la compensación tarifaria (art. 36 Ley 6498), Decreto 1569/09 y Decreto 1742/16. (Hasta 50 hectáreas de superficie empadronada).</t>
    </r>
  </si>
  <si>
    <r>
      <rPr>
        <b/>
        <sz val="12"/>
        <color theme="1"/>
        <rFont val="Times New Roman"/>
        <family val="1"/>
      </rPr>
      <t>Empadronado - No Compensado:</t>
    </r>
    <r>
      <rPr>
        <b/>
        <sz val="11"/>
        <color theme="1"/>
        <rFont val="Times New Roman"/>
        <family val="1"/>
      </rPr>
      <t xml:space="preserve"> </t>
    </r>
    <r>
      <rPr>
        <sz val="11"/>
        <color theme="1"/>
        <rFont val="Times New Roman"/>
        <family val="1"/>
      </rPr>
      <t>Usuario inscripto en el padrón de riego agrícola y NO alcanzado por la compensación tarifaria. (Más de 50 hectáreas de superficie empadronada).</t>
    </r>
  </si>
  <si>
    <r>
      <rPr>
        <b/>
        <sz val="12"/>
        <color theme="1"/>
        <rFont val="Times New Roman"/>
        <family val="1"/>
      </rPr>
      <t>No empadronado:</t>
    </r>
    <r>
      <rPr>
        <b/>
        <sz val="11"/>
        <color theme="1"/>
        <rFont val="Times New Roman"/>
        <family val="1"/>
      </rPr>
      <t xml:space="preserve"> </t>
    </r>
    <r>
      <rPr>
        <sz val="11"/>
        <color theme="1"/>
        <rFont val="Times New Roman"/>
        <family val="1"/>
      </rPr>
      <t>Usuario NO inscripto en el padrón de riego agrícola.</t>
    </r>
  </si>
  <si>
    <t>CAP Mun.Sist.Sol.-Ley 9.219 art.22 y Res.SSP 91/20</t>
  </si>
  <si>
    <t>Provincial</t>
  </si>
  <si>
    <t>Nacional</t>
  </si>
  <si>
    <t>Incremento en la factura electrica 2021</t>
  </si>
  <si>
    <t>El presente simulador estima la facturación eléctrica del productor desde agosto de 2021 a julio de 2022 asumiendo que no se producen nuevos incrementos tarifarios.</t>
  </si>
  <si>
    <t>MES DE ADHESIÓN</t>
  </si>
  <si>
    <t>Mes de Adhesión</t>
  </si>
  <si>
    <t>DIFERENCIA</t>
  </si>
  <si>
    <t>Al colocar el valor 0% se asume que el consumo eléctrico desde julio de 2021 en adelante se mantendrá en los mismos niveles que los observados en los respectivos meses ingresados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</si>
</sst>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7">
    <numFmt numFmtId="43" formatCode="_-* #,##0.00_-;\-* #,##0.00_-;_-* &quot;-&quot;??_-;_-@_-"/>
    <numFmt numFmtId="164" formatCode="_ * #,##0.00_ ;_ * \-#,##0.00_ ;_ * &quot;-&quot;??_ ;_ @_ "/>
    <numFmt numFmtId="165" formatCode="[$$-2C0A]\ #,##0.000"/>
    <numFmt numFmtId="166" formatCode="[$$-2C0A]\ #,##0.000000"/>
    <numFmt numFmtId="167" formatCode="[$$-2C0A]\ #,##0.00"/>
    <numFmt numFmtId="168" formatCode="0.0%"/>
    <numFmt numFmtId="169" formatCode="[$$-2C0A]\ #,##0"/>
    <numFmt numFmtId="170" formatCode="&quot;$&quot;\ #,##0"/>
    <numFmt numFmtId="171" formatCode="0.000"/>
    <numFmt numFmtId="172" formatCode="_ * #,##0_ ;_ * \-#,##0_ ;_ * &quot;-&quot;??_ ;_ @_ "/>
    <numFmt numFmtId="173" formatCode="0.0"/>
    <numFmt numFmtId="174" formatCode="_ * #,##0.000_ ;_ * \-#,##0.000_ ;_ * &quot;-&quot;??_ ;_ @_ "/>
    <numFmt numFmtId="175" formatCode="[$$-2C0A]\ #,##0.0000"/>
    <numFmt numFmtId="176" formatCode="#,##0.000"/>
    <numFmt numFmtId="177" formatCode="#,##0.0000"/>
    <numFmt numFmtId="178" formatCode="&quot;$&quot;#,##0.00"/>
    <numFmt numFmtId="179" formatCode="&quot;$&quot;\ #,##0.00"/>
  </numFmts>
  <fonts count="33" x14ac:knownFonts="1">
    <font>
      <sz val="11"/>
      <color theme="1"/>
      <name val="Calibri"/>
      <family val="2"/>
      <scheme val="minor"/>
    </font>
    <font>
      <sz val="11"/>
      <color theme="1"/>
      <name val="Calibri"/>
      <family val="2"/>
      <scheme val="minor"/>
    </font>
    <font>
      <b/>
      <sz val="11"/>
      <color theme="1"/>
      <name val="Arial"/>
      <family val="2"/>
    </font>
    <font>
      <sz val="9"/>
      <color theme="1"/>
      <name val="Calibri"/>
      <family val="2"/>
      <scheme val="minor"/>
    </font>
    <font>
      <b/>
      <sz val="9"/>
      <name val="Arial"/>
      <family val="2"/>
    </font>
    <font>
      <sz val="9"/>
      <name val="Arial"/>
      <family val="2"/>
    </font>
    <font>
      <b/>
      <sz val="9"/>
      <color theme="1"/>
      <name val="Calibri"/>
      <family val="2"/>
      <scheme val="minor"/>
    </font>
    <font>
      <i/>
      <sz val="9"/>
      <color theme="1"/>
      <name val="Calibri"/>
      <family val="2"/>
      <scheme val="minor"/>
    </font>
    <font>
      <sz val="12"/>
      <color theme="1"/>
      <name val="Calibri"/>
      <family val="2"/>
      <scheme val="minor"/>
    </font>
    <font>
      <b/>
      <sz val="11"/>
      <color theme="1"/>
      <name val="Calibri"/>
      <family val="2"/>
      <scheme val="minor"/>
    </font>
    <font>
      <sz val="10"/>
      <name val="Arial"/>
      <family val="2"/>
    </font>
    <font>
      <sz val="11"/>
      <name val="Arial"/>
      <family val="2"/>
    </font>
    <font>
      <sz val="11"/>
      <color rgb="FFFF0000"/>
      <name val="Calibri"/>
      <family val="2"/>
      <scheme val="minor"/>
    </font>
    <font>
      <b/>
      <sz val="11"/>
      <color theme="1"/>
      <name val="Times New Roman"/>
      <family val="1"/>
    </font>
    <font>
      <sz val="11"/>
      <color theme="1"/>
      <name val="Times New Roman"/>
      <family val="1"/>
    </font>
    <font>
      <sz val="11"/>
      <color theme="0"/>
      <name val="Times New Roman"/>
      <family val="1"/>
    </font>
    <font>
      <b/>
      <i/>
      <sz val="11"/>
      <color theme="1"/>
      <name val="Times New Roman"/>
      <family val="1"/>
    </font>
    <font>
      <sz val="11"/>
      <color rgb="FFFF0000"/>
      <name val="Times New Roman"/>
      <family val="1"/>
    </font>
    <font>
      <sz val="11"/>
      <color theme="0"/>
      <name val="Calibri"/>
      <family val="2"/>
      <scheme val="minor"/>
    </font>
    <font>
      <b/>
      <sz val="11"/>
      <color theme="0"/>
      <name val="Times New Roman"/>
      <family val="1"/>
    </font>
    <font>
      <b/>
      <i/>
      <sz val="12"/>
      <color rgb="FFFF0000"/>
      <name val="Times New Roman"/>
      <family val="1"/>
    </font>
    <font>
      <b/>
      <sz val="24"/>
      <color theme="0"/>
      <name val="Times New Roman"/>
      <family val="1"/>
    </font>
    <font>
      <sz val="14"/>
      <color theme="0"/>
      <name val="Times New Roman"/>
      <family val="1"/>
    </font>
    <font>
      <b/>
      <sz val="22"/>
      <color theme="0"/>
      <name val="Times New Roman"/>
      <family val="1"/>
    </font>
    <font>
      <b/>
      <sz val="24"/>
      <color rgb="FFFF0000"/>
      <name val="Times New Roman"/>
      <family val="1"/>
    </font>
    <font>
      <sz val="12"/>
      <color rgb="FFFF0000"/>
      <name val="Times New Roman"/>
      <family val="1"/>
    </font>
    <font>
      <b/>
      <sz val="12"/>
      <color theme="1"/>
      <name val="Times New Roman"/>
      <family val="1"/>
    </font>
    <font>
      <sz val="10"/>
      <color theme="1"/>
      <name val="Arial"/>
      <family val="2"/>
    </font>
    <font>
      <b/>
      <sz val="9"/>
      <color rgb="FFFF0000"/>
      <name val="Calibri"/>
      <family val="2"/>
      <scheme val="minor"/>
    </font>
    <font>
      <b/>
      <sz val="9"/>
      <name val="Calibri"/>
      <family val="2"/>
      <scheme val="minor"/>
    </font>
    <font>
      <sz val="9"/>
      <name val="Calibri"/>
      <family val="2"/>
      <scheme val="minor"/>
    </font>
    <font>
      <sz val="11"/>
      <name val="Calibri"/>
      <family val="2"/>
      <scheme val="minor"/>
    </font>
    <font>
      <sz val="11"/>
      <color theme="0"/>
      <name val="Arial"/>
      <family val="2"/>
    </font>
  </fonts>
  <fills count="8">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6"/>
        <bgColor indexed="64"/>
      </patternFill>
    </fill>
    <fill>
      <patternFill patternType="solid">
        <fgColor rgb="FFFFFF00"/>
        <bgColor indexed="64"/>
      </patternFill>
    </fill>
    <fill>
      <patternFill patternType="solid">
        <fgColor theme="5"/>
        <bgColor indexed="64"/>
      </patternFill>
    </fill>
    <fill>
      <patternFill patternType="solid">
        <fgColor theme="5"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s>
  <cellStyleXfs count="8">
    <xf numFmtId="0" fontId="0" fillId="0" borderId="0"/>
    <xf numFmtId="9" fontId="1" fillId="0" borderId="0" applyFont="0" applyFill="0" applyBorder="0" applyAlignment="0" applyProtection="0"/>
    <xf numFmtId="0" fontId="1" fillId="0" borderId="0"/>
    <xf numFmtId="0" fontId="8" fillId="0" borderId="0"/>
    <xf numFmtId="9" fontId="8" fillId="0" borderId="0" applyFont="0" applyFill="0" applyBorder="0" applyAlignment="0" applyProtection="0"/>
    <xf numFmtId="0" fontId="10" fillId="0" borderId="0"/>
    <xf numFmtId="43" fontId="1" fillId="0" borderId="0" applyFont="0" applyFill="0" applyBorder="0" applyAlignment="0" applyProtection="0"/>
    <xf numFmtId="164" fontId="1" fillId="0" borderId="0" applyFont="0" applyFill="0" applyBorder="0" applyAlignment="0" applyProtection="0"/>
  </cellStyleXfs>
  <cellXfs count="121">
    <xf numFmtId="0" fontId="0" fillId="0" borderId="0" xfId="0"/>
    <xf numFmtId="1" fontId="0" fillId="0" borderId="0" xfId="0" applyNumberFormat="1"/>
    <xf numFmtId="9" fontId="0" fillId="0" borderId="0" xfId="1" applyFont="1"/>
    <xf numFmtId="17" fontId="0" fillId="0" borderId="0" xfId="0" applyNumberFormat="1"/>
    <xf numFmtId="0" fontId="2" fillId="0" borderId="0" xfId="0" applyFont="1"/>
    <xf numFmtId="0" fontId="3" fillId="0" borderId="0" xfId="0" applyFont="1"/>
    <xf numFmtId="0" fontId="4" fillId="0" borderId="0" xfId="0" applyFont="1"/>
    <xf numFmtId="0" fontId="5" fillId="0" borderId="0" xfId="0" applyFont="1"/>
    <xf numFmtId="0" fontId="6" fillId="2" borderId="1"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3" fillId="3" borderId="0" xfId="0" applyFont="1" applyFill="1"/>
    <xf numFmtId="165" fontId="3" fillId="0" borderId="0" xfId="0" applyNumberFormat="1" applyFont="1"/>
    <xf numFmtId="1" fontId="3" fillId="0" borderId="0" xfId="0" applyNumberFormat="1" applyFont="1"/>
    <xf numFmtId="166" fontId="3" fillId="0" borderId="0" xfId="0" applyNumberFormat="1" applyFont="1"/>
    <xf numFmtId="9" fontId="3" fillId="0" borderId="0" xfId="0" applyNumberFormat="1" applyFont="1"/>
    <xf numFmtId="167" fontId="3" fillId="0" borderId="0" xfId="0" applyNumberFormat="1" applyFont="1"/>
    <xf numFmtId="0" fontId="7" fillId="0" borderId="0" xfId="0" applyFont="1"/>
    <xf numFmtId="167" fontId="7" fillId="0" borderId="0" xfId="0" applyNumberFormat="1" applyFont="1"/>
    <xf numFmtId="168" fontId="3" fillId="0" borderId="0" xfId="2" applyNumberFormat="1" applyFont="1"/>
    <xf numFmtId="10" fontId="3" fillId="0" borderId="0" xfId="2" applyNumberFormat="1" applyFont="1"/>
    <xf numFmtId="10" fontId="3" fillId="0" borderId="0" xfId="0" applyNumberFormat="1" applyFont="1"/>
    <xf numFmtId="0" fontId="6" fillId="0" borderId="0" xfId="0" applyFont="1"/>
    <xf numFmtId="167" fontId="6" fillId="0" borderId="0" xfId="0" applyNumberFormat="1" applyFont="1"/>
    <xf numFmtId="169" fontId="0" fillId="0" borderId="0" xfId="0" applyNumberFormat="1"/>
    <xf numFmtId="170" fontId="0" fillId="0" borderId="0" xfId="0" applyNumberFormat="1"/>
    <xf numFmtId="168" fontId="0" fillId="0" borderId="0" xfId="1" applyNumberFormat="1" applyFont="1"/>
    <xf numFmtId="167" fontId="0" fillId="0" borderId="0" xfId="0" applyNumberFormat="1"/>
    <xf numFmtId="0" fontId="0" fillId="4" borderId="0" xfId="0" applyFill="1"/>
    <xf numFmtId="0" fontId="0" fillId="4" borderId="0" xfId="0" applyFill="1" applyAlignment="1">
      <alignment horizontal="center"/>
    </xf>
    <xf numFmtId="17" fontId="0" fillId="4" borderId="0" xfId="0" applyNumberFormat="1" applyFill="1"/>
    <xf numFmtId="2" fontId="0" fillId="0" borderId="0" xfId="0" applyNumberFormat="1"/>
    <xf numFmtId="2" fontId="0" fillId="0" borderId="0" xfId="1" applyNumberFormat="1" applyFont="1"/>
    <xf numFmtId="0" fontId="9" fillId="4" borderId="0" xfId="0" applyFont="1" applyFill="1"/>
    <xf numFmtId="171" fontId="11" fillId="0" borderId="0" xfId="5" applyNumberFormat="1" applyFont="1" applyFill="1" applyBorder="1" applyAlignment="1">
      <alignment horizontal="center"/>
    </xf>
    <xf numFmtId="9" fontId="6" fillId="0" borderId="0" xfId="1" applyFont="1"/>
    <xf numFmtId="167" fontId="3" fillId="0" borderId="2" xfId="0" applyNumberFormat="1" applyFont="1" applyBorder="1"/>
    <xf numFmtId="9" fontId="0" fillId="0" borderId="0" xfId="0" applyNumberFormat="1"/>
    <xf numFmtId="165" fontId="0" fillId="0" borderId="0" xfId="0" applyNumberFormat="1"/>
    <xf numFmtId="172" fontId="0" fillId="0" borderId="0" xfId="7" applyNumberFormat="1" applyFont="1"/>
    <xf numFmtId="173" fontId="0" fillId="0" borderId="0" xfId="0" applyNumberFormat="1"/>
    <xf numFmtId="10" fontId="0" fillId="0" borderId="0" xfId="0" applyNumberFormat="1"/>
    <xf numFmtId="174" fontId="0" fillId="0" borderId="0" xfId="7" applyNumberFormat="1" applyFont="1"/>
    <xf numFmtId="171" fontId="0" fillId="0" borderId="0" xfId="0" applyNumberFormat="1"/>
    <xf numFmtId="17" fontId="12" fillId="4" borderId="0" xfId="0" applyNumberFormat="1" applyFont="1" applyFill="1"/>
    <xf numFmtId="0" fontId="0" fillId="0" borderId="0" xfId="0" applyAlignment="1">
      <alignment horizontal="center" vertical="center"/>
    </xf>
    <xf numFmtId="3" fontId="0" fillId="0" borderId="0" xfId="0" applyNumberFormat="1" applyAlignment="1">
      <alignment horizontal="center" vertical="center"/>
    </xf>
    <xf numFmtId="172" fontId="3" fillId="0" borderId="0" xfId="0" applyNumberFormat="1" applyFont="1"/>
    <xf numFmtId="175" fontId="3" fillId="0" borderId="0" xfId="0" applyNumberFormat="1" applyFont="1"/>
    <xf numFmtId="170" fontId="0" fillId="0" borderId="0" xfId="7" applyNumberFormat="1" applyFont="1"/>
    <xf numFmtId="169" fontId="0" fillId="0" borderId="0" xfId="7" applyNumberFormat="1" applyFont="1"/>
    <xf numFmtId="1" fontId="0" fillId="0" borderId="0" xfId="0" applyNumberFormat="1" applyAlignment="1">
      <alignment horizontal="center" vertical="center"/>
    </xf>
    <xf numFmtId="0" fontId="0" fillId="3" borderId="0" xfId="0" applyFill="1"/>
    <xf numFmtId="3" fontId="0" fillId="0" borderId="0" xfId="0" applyNumberFormat="1"/>
    <xf numFmtId="176" fontId="0" fillId="0" borderId="0" xfId="0" applyNumberFormat="1"/>
    <xf numFmtId="177" fontId="0" fillId="0" borderId="0" xfId="0" applyNumberFormat="1"/>
    <xf numFmtId="0" fontId="0" fillId="0" borderId="0" xfId="0" applyFill="1"/>
    <xf numFmtId="17" fontId="0" fillId="0" borderId="0" xfId="0" applyNumberFormat="1" applyFill="1"/>
    <xf numFmtId="17" fontId="12" fillId="0" borderId="0" xfId="0" applyNumberFormat="1" applyFont="1" applyFill="1"/>
    <xf numFmtId="178" fontId="0" fillId="0" borderId="0" xfId="0" applyNumberFormat="1" applyFill="1"/>
    <xf numFmtId="0" fontId="14" fillId="3" borderId="1" xfId="0" applyFont="1" applyFill="1" applyBorder="1" applyAlignment="1">
      <alignment horizontal="center" vertical="center"/>
    </xf>
    <xf numFmtId="0" fontId="14" fillId="3" borderId="0" xfId="0" applyFont="1" applyFill="1"/>
    <xf numFmtId="17" fontId="13" fillId="3" borderId="1" xfId="0" applyNumberFormat="1" applyFont="1" applyFill="1" applyBorder="1" applyAlignment="1">
      <alignment horizontal="center" vertical="center"/>
    </xf>
    <xf numFmtId="17" fontId="14" fillId="3" borderId="0" xfId="0" applyNumberFormat="1" applyFont="1" applyFill="1"/>
    <xf numFmtId="0" fontId="14" fillId="3" borderId="0" xfId="0" applyFont="1" applyFill="1" applyAlignment="1">
      <alignment horizontal="center" vertical="center"/>
    </xf>
    <xf numFmtId="3" fontId="15" fillId="3" borderId="0" xfId="0" applyNumberFormat="1" applyFont="1" applyFill="1" applyAlignment="1">
      <alignment horizontal="center" vertical="center"/>
    </xf>
    <xf numFmtId="0" fontId="15" fillId="3" borderId="0" xfId="0" applyFont="1" applyFill="1" applyAlignment="1">
      <alignment horizontal="center" vertical="center"/>
    </xf>
    <xf numFmtId="3" fontId="14" fillId="3" borderId="0" xfId="0" applyNumberFormat="1" applyFont="1" applyFill="1" applyAlignment="1">
      <alignment horizontal="center" vertical="center"/>
    </xf>
    <xf numFmtId="17" fontId="16" fillId="3" borderId="0" xfId="0" applyNumberFormat="1" applyFont="1" applyFill="1"/>
    <xf numFmtId="17" fontId="13" fillId="3" borderId="0" xfId="0" applyNumberFormat="1" applyFont="1" applyFill="1" applyAlignment="1">
      <alignment horizontal="center" vertical="center" wrapText="1"/>
    </xf>
    <xf numFmtId="0" fontId="17" fillId="3" borderId="0" xfId="0" applyFont="1" applyFill="1" applyAlignment="1">
      <alignment horizontal="center" vertical="center"/>
    </xf>
    <xf numFmtId="0" fontId="13" fillId="5" borderId="1" xfId="0" applyFont="1" applyFill="1" applyBorder="1" applyAlignment="1">
      <alignment horizontal="center" vertical="center"/>
    </xf>
    <xf numFmtId="17" fontId="14" fillId="3" borderId="0" xfId="0" applyNumberFormat="1" applyFont="1" applyFill="1" applyAlignment="1">
      <alignment horizontal="center" vertical="center"/>
    </xf>
    <xf numFmtId="170" fontId="14" fillId="3" borderId="0" xfId="0" applyNumberFormat="1" applyFont="1" applyFill="1" applyAlignment="1">
      <alignment horizontal="center" vertical="center"/>
    </xf>
    <xf numFmtId="170" fontId="0" fillId="3" borderId="0" xfId="0" applyNumberFormat="1" applyFill="1"/>
    <xf numFmtId="0" fontId="18" fillId="3" borderId="0" xfId="0" applyFont="1" applyFill="1"/>
    <xf numFmtId="170" fontId="13" fillId="3" borderId="0" xfId="0" applyNumberFormat="1" applyFont="1" applyFill="1" applyAlignment="1">
      <alignment horizontal="center" vertical="center" wrapText="1"/>
    </xf>
    <xf numFmtId="0" fontId="19" fillId="6" borderId="0" xfId="0" applyFont="1" applyFill="1" applyAlignment="1">
      <alignment horizontal="center" vertical="center"/>
    </xf>
    <xf numFmtId="0" fontId="19" fillId="6" borderId="0" xfId="0" applyFont="1" applyFill="1" applyAlignment="1">
      <alignment horizontal="center" vertical="center" wrapText="1"/>
    </xf>
    <xf numFmtId="0" fontId="19" fillId="6" borderId="1" xfId="0" applyFont="1" applyFill="1" applyBorder="1" applyAlignment="1">
      <alignment horizontal="center" vertical="center"/>
    </xf>
    <xf numFmtId="0" fontId="15" fillId="6" borderId="1" xfId="0" applyFont="1" applyFill="1" applyBorder="1" applyAlignment="1">
      <alignment horizontal="center" vertical="center"/>
    </xf>
    <xf numFmtId="0" fontId="19" fillId="6" borderId="1" xfId="0" applyFont="1" applyFill="1" applyBorder="1" applyAlignment="1">
      <alignment horizontal="center" vertical="center" wrapText="1"/>
    </xf>
    <xf numFmtId="170" fontId="13" fillId="3" borderId="0" xfId="0" applyNumberFormat="1" applyFont="1" applyFill="1" applyAlignment="1">
      <alignment horizontal="center" vertical="center"/>
    </xf>
    <xf numFmtId="17" fontId="20" fillId="3" borderId="0" xfId="0" applyNumberFormat="1" applyFont="1" applyFill="1"/>
    <xf numFmtId="170" fontId="14" fillId="3" borderId="0" xfId="0" applyNumberFormat="1" applyFont="1" applyFill="1"/>
    <xf numFmtId="168" fontId="0" fillId="0" borderId="0" xfId="0" applyNumberFormat="1"/>
    <xf numFmtId="9" fontId="0" fillId="3" borderId="0" xfId="1" applyFont="1" applyFill="1"/>
    <xf numFmtId="17" fontId="21" fillId="3" borderId="0" xfId="0" applyNumberFormat="1" applyFont="1" applyFill="1" applyAlignment="1">
      <alignment horizontal="center" wrapText="1"/>
    </xf>
    <xf numFmtId="17" fontId="24" fillId="3" borderId="0" xfId="0" applyNumberFormat="1" applyFont="1" applyFill="1" applyAlignment="1">
      <alignment horizontal="center" wrapText="1"/>
    </xf>
    <xf numFmtId="17" fontId="24" fillId="3" borderId="0" xfId="0" applyNumberFormat="1" applyFont="1" applyFill="1" applyAlignment="1">
      <alignment wrapText="1"/>
    </xf>
    <xf numFmtId="17" fontId="25" fillId="3" borderId="0" xfId="0" applyNumberFormat="1" applyFont="1" applyFill="1" applyAlignment="1">
      <alignment vertical="center" wrapText="1"/>
    </xf>
    <xf numFmtId="9" fontId="13" fillId="5" borderId="1" xfId="0" applyNumberFormat="1" applyFont="1" applyFill="1" applyBorder="1" applyAlignment="1">
      <alignment horizontal="center" vertical="center"/>
    </xf>
    <xf numFmtId="17" fontId="13" fillId="3" borderId="0" xfId="0" applyNumberFormat="1" applyFont="1" applyFill="1" applyAlignment="1">
      <alignment horizontal="left" vertical="center" wrapText="1"/>
    </xf>
    <xf numFmtId="17" fontId="26" fillId="3" borderId="0" xfId="0" applyNumberFormat="1" applyFont="1" applyFill="1" applyAlignment="1">
      <alignment horizontal="center" vertical="center"/>
    </xf>
    <xf numFmtId="17" fontId="26" fillId="3" borderId="0" xfId="0" applyNumberFormat="1" applyFont="1" applyFill="1" applyAlignment="1">
      <alignment horizontal="center" vertical="center" wrapText="1"/>
    </xf>
    <xf numFmtId="179" fontId="0" fillId="0" borderId="0" xfId="0" applyNumberFormat="1"/>
    <xf numFmtId="0" fontId="27" fillId="0" borderId="0" xfId="2" applyFont="1" applyFill="1" applyBorder="1"/>
    <xf numFmtId="10" fontId="27" fillId="0" borderId="0" xfId="2" applyNumberFormat="1" applyFont="1" applyFill="1" applyBorder="1"/>
    <xf numFmtId="167" fontId="27" fillId="0" borderId="0" xfId="2" applyNumberFormat="1" applyFont="1" applyFill="1" applyBorder="1"/>
    <xf numFmtId="167" fontId="28" fillId="0" borderId="0" xfId="0" applyNumberFormat="1" applyFont="1"/>
    <xf numFmtId="9" fontId="28" fillId="0" borderId="0" xfId="1" applyFont="1"/>
    <xf numFmtId="168" fontId="13" fillId="5" borderId="1" xfId="0" applyNumberFormat="1" applyFont="1" applyFill="1" applyBorder="1" applyAlignment="1">
      <alignment horizontal="center" vertical="center"/>
    </xf>
    <xf numFmtId="172" fontId="13" fillId="5" borderId="1" xfId="7" applyNumberFormat="1" applyFont="1" applyFill="1" applyBorder="1" applyAlignment="1">
      <alignment horizontal="center" vertical="center"/>
    </xf>
    <xf numFmtId="172" fontId="13" fillId="3" borderId="1" xfId="7" applyNumberFormat="1" applyFont="1" applyFill="1" applyBorder="1" applyAlignment="1">
      <alignment horizontal="center" vertical="center"/>
    </xf>
    <xf numFmtId="172" fontId="0" fillId="0" borderId="0" xfId="7" applyNumberFormat="1" applyFont="1" applyAlignment="1">
      <alignment horizontal="center" vertical="center"/>
    </xf>
    <xf numFmtId="167" fontId="29" fillId="0" borderId="0" xfId="0" applyNumberFormat="1" applyFont="1"/>
    <xf numFmtId="9" fontId="29" fillId="0" borderId="0" xfId="1" applyFont="1"/>
    <xf numFmtId="0" fontId="29" fillId="0" borderId="0" xfId="0" applyFont="1"/>
    <xf numFmtId="165" fontId="30" fillId="0" borderId="0" xfId="0" applyNumberFormat="1" applyFont="1"/>
    <xf numFmtId="0" fontId="31" fillId="0" borderId="0" xfId="0" applyFont="1"/>
    <xf numFmtId="0" fontId="15" fillId="3" borderId="0" xfId="0" applyFont="1" applyFill="1"/>
    <xf numFmtId="0" fontId="32" fillId="3" borderId="0" xfId="0" applyFont="1" applyFill="1"/>
    <xf numFmtId="17" fontId="32" fillId="3" borderId="0" xfId="0" applyNumberFormat="1" applyFont="1" applyFill="1"/>
    <xf numFmtId="9" fontId="14" fillId="0" borderId="0" xfId="0" applyNumberFormat="1" applyFont="1" applyFill="1"/>
    <xf numFmtId="170" fontId="15" fillId="3" borderId="0" xfId="0" applyNumberFormat="1" applyFont="1" applyFill="1"/>
    <xf numFmtId="17" fontId="22" fillId="7" borderId="0" xfId="0" applyNumberFormat="1" applyFont="1" applyFill="1" applyAlignment="1">
      <alignment horizontal="center" vertical="center" wrapText="1"/>
    </xf>
    <xf numFmtId="17" fontId="23" fillId="7" borderId="0" xfId="0" applyNumberFormat="1" applyFont="1" applyFill="1" applyAlignment="1">
      <alignment horizontal="left" wrapText="1"/>
    </xf>
    <xf numFmtId="17" fontId="20" fillId="3" borderId="0" xfId="0" applyNumberFormat="1" applyFont="1" applyFill="1" applyAlignment="1">
      <alignment horizontal="center" vertical="center" wrapText="1"/>
    </xf>
    <xf numFmtId="0" fontId="14" fillId="3" borderId="3" xfId="0" applyFont="1" applyFill="1" applyBorder="1" applyAlignment="1">
      <alignment horizontal="left" vertical="center" wrapText="1"/>
    </xf>
    <xf numFmtId="0" fontId="14" fillId="3" borderId="0" xfId="0" applyFont="1" applyFill="1" applyAlignment="1">
      <alignment horizontal="left" vertical="center" wrapText="1"/>
    </xf>
    <xf numFmtId="0" fontId="0" fillId="0" borderId="0" xfId="0" applyAlignment="1">
      <alignment horizontal="center"/>
    </xf>
    <xf numFmtId="0" fontId="0" fillId="4" borderId="0" xfId="0" applyFill="1" applyAlignment="1">
      <alignment horizontal="center"/>
    </xf>
  </cellXfs>
  <cellStyles count="8">
    <cellStyle name="Millares" xfId="7" builtinId="3"/>
    <cellStyle name="Millares 2" xfId="6"/>
    <cellStyle name="Normal" xfId="0" builtinId="0"/>
    <cellStyle name="Normal 2" xfId="2"/>
    <cellStyle name="Normal 3" xfId="3"/>
    <cellStyle name="Normal_MENDOZA# 2" xfId="5"/>
    <cellStyle name="Porcentaje" xfId="1" builtinId="5"/>
    <cellStyle name="Porcentaje 2" xfId="4"/>
  </cellStyles>
  <dxfs count="5">
    <dxf>
      <font>
        <b/>
        <i val="0"/>
        <color theme="0"/>
      </font>
      <fill>
        <patternFill>
          <bgColor rgb="FF00FF00"/>
        </patternFill>
      </fill>
    </dxf>
    <dxf>
      <font>
        <b/>
        <i val="0"/>
        <color theme="0"/>
      </font>
      <fill>
        <patternFill>
          <bgColor rgb="FF00FF00"/>
        </patternFill>
      </fill>
    </dxf>
    <dxf>
      <font>
        <b/>
        <i val="0"/>
        <color theme="0"/>
      </font>
      <fill>
        <patternFill>
          <bgColor rgb="FF00FF00"/>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00FF00"/>
      <color rgb="FFFF3300"/>
      <color rgb="FFF2B800"/>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Times New Roman" panose="02020603050405020304" pitchFamily="18" charset="0"/>
                <a:ea typeface="+mn-ea"/>
                <a:cs typeface="Times New Roman" panose="02020603050405020304" pitchFamily="18" charset="0"/>
              </a:defRPr>
            </a:pPr>
            <a:r>
              <a:rPr lang="es-AR" sz="1800" b="1">
                <a:solidFill>
                  <a:schemeClr val="tx1"/>
                </a:solidFill>
              </a:rPr>
              <a:t>Estimación de Facturación Eléctrica</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Times New Roman" panose="02020603050405020304" pitchFamily="18" charset="0"/>
              <a:ea typeface="+mn-ea"/>
              <a:cs typeface="Times New Roman" panose="02020603050405020304" pitchFamily="18" charset="0"/>
            </a:defRPr>
          </a:pPr>
          <a:endParaRPr lang="es-ES"/>
        </a:p>
      </c:txPr>
    </c:title>
    <c:autoTitleDeleted val="0"/>
    <c:plotArea>
      <c:layout/>
      <c:barChart>
        <c:barDir val="col"/>
        <c:grouping val="clustered"/>
        <c:varyColors val="0"/>
        <c:ser>
          <c:idx val="2"/>
          <c:order val="2"/>
          <c:tx>
            <c:strRef>
              <c:f>Resultado!$E$2</c:f>
              <c:strCache>
                <c:ptCount val="1"/>
                <c:pt idx="0">
                  <c:v>Ahorro/Desahorro (eje derecho)</c:v>
                </c:pt>
              </c:strCache>
            </c:strRef>
          </c:tx>
          <c:spPr>
            <a:solidFill>
              <a:srgbClr val="C00000"/>
            </a:solidFill>
            <a:ln>
              <a:noFill/>
            </a:ln>
            <a:effectLst/>
          </c:spPr>
          <c:invertIfNegative val="0"/>
          <c:dLbls>
            <c:dLbl>
              <c:idx val="10"/>
              <c:layout>
                <c:manualLayout>
                  <c:x val="0"/>
                  <c:y val="-1.51343152604185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89B-4083-8C9A-3001A63E9ACE}"/>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Resultado!$A$3:$A$14</c:f>
              <c:numCache>
                <c:formatCode>mmm\-yy</c:formatCode>
                <c:ptCount val="12"/>
                <c:pt idx="0">
                  <c:v>44409</c:v>
                </c:pt>
                <c:pt idx="1">
                  <c:v>44440</c:v>
                </c:pt>
                <c:pt idx="2">
                  <c:v>44470</c:v>
                </c:pt>
                <c:pt idx="3">
                  <c:v>44501</c:v>
                </c:pt>
                <c:pt idx="4">
                  <c:v>44531</c:v>
                </c:pt>
                <c:pt idx="5">
                  <c:v>44562</c:v>
                </c:pt>
                <c:pt idx="6">
                  <c:v>44593</c:v>
                </c:pt>
                <c:pt idx="7">
                  <c:v>44621</c:v>
                </c:pt>
                <c:pt idx="8">
                  <c:v>44652</c:v>
                </c:pt>
                <c:pt idx="9">
                  <c:v>44682</c:v>
                </c:pt>
                <c:pt idx="10">
                  <c:v>44713</c:v>
                </c:pt>
                <c:pt idx="11">
                  <c:v>44743</c:v>
                </c:pt>
              </c:numCache>
            </c:numRef>
          </c:cat>
          <c:val>
            <c:numRef>
              <c:f>Resultado!$E$3:$E$14</c:f>
              <c:numCache>
                <c:formatCode>"$"\ #,##0</c:formatCode>
                <c:ptCount val="12"/>
                <c:pt idx="0">
                  <c:v>2652.6393576322125</c:v>
                </c:pt>
                <c:pt idx="1">
                  <c:v>5186.0911369557416</c:v>
                </c:pt>
                <c:pt idx="2">
                  <c:v>5649.0613371965756</c:v>
                </c:pt>
                <c:pt idx="3">
                  <c:v>7303.1387097512597</c:v>
                </c:pt>
                <c:pt idx="4">
                  <c:v>3174.0819083302667</c:v>
                </c:pt>
                <c:pt idx="5">
                  <c:v>-795.05438681195665</c:v>
                </c:pt>
                <c:pt idx="6">
                  <c:v>-2862.6518444930771</c:v>
                </c:pt>
                <c:pt idx="7">
                  <c:v>-4229.7845501572738</c:v>
                </c:pt>
                <c:pt idx="8">
                  <c:v>-4967.0602453816336</c:v>
                </c:pt>
                <c:pt idx="9">
                  <c:v>-5048.7715231133379</c:v>
                </c:pt>
                <c:pt idx="10">
                  <c:v>-4199.2889488732271</c:v>
                </c:pt>
                <c:pt idx="11">
                  <c:v>-1862.4009510355654</c:v>
                </c:pt>
              </c:numCache>
            </c:numRef>
          </c:val>
          <c:extLst>
            <c:ext xmlns:c16="http://schemas.microsoft.com/office/drawing/2014/chart" uri="{C3380CC4-5D6E-409C-BE32-E72D297353CC}">
              <c16:uniqueId val="{00000001-D89B-4083-8C9A-3001A63E9ACE}"/>
            </c:ext>
          </c:extLst>
        </c:ser>
        <c:ser>
          <c:idx val="3"/>
          <c:order val="3"/>
          <c:spPr>
            <a:solidFill>
              <a:srgbClr val="92D050"/>
            </a:solidFill>
            <a:ln>
              <a:noFill/>
            </a:ln>
            <a:effectLst/>
          </c:spPr>
          <c:invertIfNegative val="0"/>
          <c:cat>
            <c:numRef>
              <c:f>Resultado!$A$3:$A$14</c:f>
              <c:numCache>
                <c:formatCode>mmm\-yy</c:formatCode>
                <c:ptCount val="12"/>
                <c:pt idx="0">
                  <c:v>44409</c:v>
                </c:pt>
                <c:pt idx="1">
                  <c:v>44440</c:v>
                </c:pt>
                <c:pt idx="2">
                  <c:v>44470</c:v>
                </c:pt>
                <c:pt idx="3">
                  <c:v>44501</c:v>
                </c:pt>
                <c:pt idx="4">
                  <c:v>44531</c:v>
                </c:pt>
                <c:pt idx="5">
                  <c:v>44562</c:v>
                </c:pt>
                <c:pt idx="6">
                  <c:v>44593</c:v>
                </c:pt>
                <c:pt idx="7">
                  <c:v>44621</c:v>
                </c:pt>
                <c:pt idx="8">
                  <c:v>44652</c:v>
                </c:pt>
                <c:pt idx="9">
                  <c:v>44682</c:v>
                </c:pt>
                <c:pt idx="10">
                  <c:v>44713</c:v>
                </c:pt>
                <c:pt idx="11">
                  <c:v>44743</c:v>
                </c:pt>
              </c:numCache>
            </c:numRef>
          </c:cat>
          <c:val>
            <c:numRef>
              <c:f>Resultado!$F$3:$F$14</c:f>
              <c:numCache>
                <c:formatCode>"$"\ #,##0</c:formatCode>
                <c:ptCount val="12"/>
                <c:pt idx="0">
                  <c:v>2652.6393576322125</c:v>
                </c:pt>
                <c:pt idx="1">
                  <c:v>5186.0911369557416</c:v>
                </c:pt>
                <c:pt idx="2">
                  <c:v>5649.0613371965756</c:v>
                </c:pt>
                <c:pt idx="3">
                  <c:v>7303.1387097512597</c:v>
                </c:pt>
                <c:pt idx="4">
                  <c:v>3174.0819083302667</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D89B-4083-8C9A-3001A63E9ACE}"/>
            </c:ext>
          </c:extLst>
        </c:ser>
        <c:dLbls>
          <c:showLegendKey val="0"/>
          <c:showVal val="0"/>
          <c:showCatName val="0"/>
          <c:showSerName val="0"/>
          <c:showPercent val="0"/>
          <c:showBubbleSize val="0"/>
        </c:dLbls>
        <c:gapWidth val="150"/>
        <c:overlap val="100"/>
        <c:axId val="278624992"/>
        <c:axId val="278626560"/>
      </c:barChart>
      <c:lineChart>
        <c:grouping val="standard"/>
        <c:varyColors val="0"/>
        <c:ser>
          <c:idx val="0"/>
          <c:order val="0"/>
          <c:tx>
            <c:strRef>
              <c:f>Resultado!$B$2</c:f>
              <c:strCache>
                <c:ptCount val="1"/>
                <c:pt idx="0">
                  <c:v>Facturación sin Estabilización</c:v>
                </c:pt>
              </c:strCache>
            </c:strRef>
          </c:tx>
          <c:spPr>
            <a:ln w="28575" cap="rnd">
              <a:solidFill>
                <a:schemeClr val="accent1">
                  <a:lumMod val="50000"/>
                </a:schemeClr>
              </a:solidFill>
              <a:round/>
            </a:ln>
            <a:effectLst/>
          </c:spPr>
          <c:marker>
            <c:symbol val="none"/>
          </c:marker>
          <c:cat>
            <c:numRef>
              <c:f>Resultado!$A$3:$A$14</c:f>
              <c:numCache>
                <c:formatCode>mmm\-yy</c:formatCode>
                <c:ptCount val="12"/>
                <c:pt idx="0">
                  <c:v>44409</c:v>
                </c:pt>
                <c:pt idx="1">
                  <c:v>44440</c:v>
                </c:pt>
                <c:pt idx="2">
                  <c:v>44470</c:v>
                </c:pt>
                <c:pt idx="3">
                  <c:v>44501</c:v>
                </c:pt>
                <c:pt idx="4">
                  <c:v>44531</c:v>
                </c:pt>
                <c:pt idx="5">
                  <c:v>44562</c:v>
                </c:pt>
                <c:pt idx="6">
                  <c:v>44593</c:v>
                </c:pt>
                <c:pt idx="7">
                  <c:v>44621</c:v>
                </c:pt>
                <c:pt idx="8">
                  <c:v>44652</c:v>
                </c:pt>
                <c:pt idx="9">
                  <c:v>44682</c:v>
                </c:pt>
                <c:pt idx="10">
                  <c:v>44713</c:v>
                </c:pt>
                <c:pt idx="11">
                  <c:v>44743</c:v>
                </c:pt>
              </c:numCache>
            </c:numRef>
          </c:cat>
          <c:val>
            <c:numRef>
              <c:f>Resultado!$B$3:$B$14</c:f>
              <c:numCache>
                <c:formatCode>"$"\ #,##0</c:formatCode>
                <c:ptCount val="12"/>
                <c:pt idx="0">
                  <c:v>10301.143417813008</c:v>
                </c:pt>
                <c:pt idx="1">
                  <c:v>13397.118508086358</c:v>
                </c:pt>
                <c:pt idx="2">
                  <c:v>14973.334614922598</c:v>
                </c:pt>
                <c:pt idx="3">
                  <c:v>18731.228009941995</c:v>
                </c:pt>
                <c:pt idx="4">
                  <c:v>16513.260398302788</c:v>
                </c:pt>
                <c:pt idx="5">
                  <c:v>13829.151725639003</c:v>
                </c:pt>
                <c:pt idx="6">
                  <c:v>12053.636437986857</c:v>
                </c:pt>
                <c:pt idx="7">
                  <c:v>10144.380777169921</c:v>
                </c:pt>
                <c:pt idx="8">
                  <c:v>8293.8591753501551</c:v>
                </c:pt>
                <c:pt idx="9">
                  <c:v>6108.3318751537417</c:v>
                </c:pt>
                <c:pt idx="10">
                  <c:v>5046.7252596120634</c:v>
                </c:pt>
                <c:pt idx="11">
                  <c:v>6118.985990768374</c:v>
                </c:pt>
              </c:numCache>
            </c:numRef>
          </c:val>
          <c:smooth val="1"/>
          <c:extLst>
            <c:ext xmlns:c16="http://schemas.microsoft.com/office/drawing/2014/chart" uri="{C3380CC4-5D6E-409C-BE32-E72D297353CC}">
              <c16:uniqueId val="{00000003-D89B-4083-8C9A-3001A63E9ACE}"/>
            </c:ext>
          </c:extLst>
        </c:ser>
        <c:ser>
          <c:idx val="1"/>
          <c:order val="1"/>
          <c:tx>
            <c:strRef>
              <c:f>Resultado!$C$2</c:f>
              <c:strCache>
                <c:ptCount val="1"/>
                <c:pt idx="0">
                  <c:v>Facturación con Estabilización</c:v>
                </c:pt>
              </c:strCache>
            </c:strRef>
          </c:tx>
          <c:spPr>
            <a:ln w="28575" cap="rnd">
              <a:solidFill>
                <a:schemeClr val="accent1"/>
              </a:solidFill>
              <a:round/>
            </a:ln>
            <a:effectLst/>
          </c:spPr>
          <c:marker>
            <c:symbol val="none"/>
          </c:marker>
          <c:cat>
            <c:numRef>
              <c:f>Resultado!$A$3:$A$14</c:f>
              <c:numCache>
                <c:formatCode>mmm\-yy</c:formatCode>
                <c:ptCount val="12"/>
                <c:pt idx="0">
                  <c:v>44409</c:v>
                </c:pt>
                <c:pt idx="1">
                  <c:v>44440</c:v>
                </c:pt>
                <c:pt idx="2">
                  <c:v>44470</c:v>
                </c:pt>
                <c:pt idx="3">
                  <c:v>44501</c:v>
                </c:pt>
                <c:pt idx="4">
                  <c:v>44531</c:v>
                </c:pt>
                <c:pt idx="5">
                  <c:v>44562</c:v>
                </c:pt>
                <c:pt idx="6">
                  <c:v>44593</c:v>
                </c:pt>
                <c:pt idx="7">
                  <c:v>44621</c:v>
                </c:pt>
                <c:pt idx="8">
                  <c:v>44652</c:v>
                </c:pt>
                <c:pt idx="9">
                  <c:v>44682</c:v>
                </c:pt>
                <c:pt idx="10">
                  <c:v>44713</c:v>
                </c:pt>
                <c:pt idx="11">
                  <c:v>44743</c:v>
                </c:pt>
              </c:numCache>
            </c:numRef>
          </c:cat>
          <c:val>
            <c:numRef>
              <c:f>Resultado!$C$3:$C$14</c:f>
              <c:numCache>
                <c:formatCode>"$"\ #,##0</c:formatCode>
                <c:ptCount val="12"/>
                <c:pt idx="0">
                  <c:v>7648.504060180795</c:v>
                </c:pt>
                <c:pt idx="1">
                  <c:v>8211.0273711306163</c:v>
                </c:pt>
                <c:pt idx="2">
                  <c:v>9324.2732777260226</c:v>
                </c:pt>
                <c:pt idx="3">
                  <c:v>11428.089300190735</c:v>
                </c:pt>
                <c:pt idx="4">
                  <c:v>13339.178489972521</c:v>
                </c:pt>
                <c:pt idx="5">
                  <c:v>14624.20611245096</c:v>
                </c:pt>
                <c:pt idx="6">
                  <c:v>14916.288282479934</c:v>
                </c:pt>
                <c:pt idx="7">
                  <c:v>14374.165327327195</c:v>
                </c:pt>
                <c:pt idx="8">
                  <c:v>13260.919420731789</c:v>
                </c:pt>
                <c:pt idx="9">
                  <c:v>11157.10339826708</c:v>
                </c:pt>
                <c:pt idx="10">
                  <c:v>9246.0142084852905</c:v>
                </c:pt>
                <c:pt idx="11">
                  <c:v>7981.3869418039394</c:v>
                </c:pt>
              </c:numCache>
            </c:numRef>
          </c:val>
          <c:smooth val="1"/>
          <c:extLst>
            <c:ext xmlns:c16="http://schemas.microsoft.com/office/drawing/2014/chart" uri="{C3380CC4-5D6E-409C-BE32-E72D297353CC}">
              <c16:uniqueId val="{00000004-D89B-4083-8C9A-3001A63E9ACE}"/>
            </c:ext>
          </c:extLst>
        </c:ser>
        <c:dLbls>
          <c:showLegendKey val="0"/>
          <c:showVal val="0"/>
          <c:showCatName val="0"/>
          <c:showSerName val="0"/>
          <c:showPercent val="0"/>
          <c:showBubbleSize val="0"/>
        </c:dLbls>
        <c:marker val="1"/>
        <c:smooth val="0"/>
        <c:axId val="278631264"/>
        <c:axId val="278631656"/>
      </c:lineChart>
      <c:dateAx>
        <c:axId val="278631264"/>
        <c:scaling>
          <c:orientation val="minMax"/>
        </c:scaling>
        <c:delete val="0"/>
        <c:axPos val="b"/>
        <c:numFmt formatCode="mmm\-yy" sourceLinked="1"/>
        <c:majorTickMark val="out"/>
        <c:minorTickMark val="none"/>
        <c:tickLblPos val="nextTo"/>
        <c:spPr>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s-ES"/>
          </a:p>
        </c:txPr>
        <c:crossAx val="278631656"/>
        <c:crosses val="autoZero"/>
        <c:auto val="1"/>
        <c:lblOffset val="100"/>
        <c:baseTimeUnit val="months"/>
      </c:dateAx>
      <c:valAx>
        <c:axId val="278631656"/>
        <c:scaling>
          <c:orientation val="minMax"/>
        </c:scaling>
        <c:delete val="0"/>
        <c:axPos val="l"/>
        <c:numFmt formatCode="&quot;$&quot;\ #,##0" sourceLinked="1"/>
        <c:majorTickMark val="out"/>
        <c:minorTickMark val="none"/>
        <c:tickLblPos val="nextTo"/>
        <c:spPr>
          <a:noFill/>
          <a:ln>
            <a:solidFill>
              <a:schemeClr val="tx1">
                <a:lumMod val="50000"/>
                <a:lumOff val="50000"/>
              </a:schemeClr>
            </a:solidFill>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s-ES"/>
          </a:p>
        </c:txPr>
        <c:crossAx val="278631264"/>
        <c:crosses val="autoZero"/>
        <c:crossBetween val="between"/>
      </c:valAx>
      <c:valAx>
        <c:axId val="278626560"/>
        <c:scaling>
          <c:orientation val="minMax"/>
        </c:scaling>
        <c:delete val="0"/>
        <c:axPos val="r"/>
        <c:numFmt formatCode="&quot;$&quot;\ #,##0" sourceLinked="1"/>
        <c:majorTickMark val="in"/>
        <c:minorTickMark val="none"/>
        <c:tickLblPos val="nextTo"/>
        <c:spPr>
          <a:noFill/>
          <a:ln>
            <a:solidFill>
              <a:schemeClr val="tx1">
                <a:lumMod val="50000"/>
                <a:lumOff val="50000"/>
              </a:schemeClr>
            </a:solidFill>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s-ES"/>
          </a:p>
        </c:txPr>
        <c:crossAx val="278624992"/>
        <c:crosses val="max"/>
        <c:crossBetween val="between"/>
      </c:valAx>
      <c:dateAx>
        <c:axId val="278624992"/>
        <c:scaling>
          <c:orientation val="minMax"/>
        </c:scaling>
        <c:delete val="1"/>
        <c:axPos val="b"/>
        <c:numFmt formatCode="mmm\-yy" sourceLinked="1"/>
        <c:majorTickMark val="out"/>
        <c:minorTickMark val="none"/>
        <c:tickLblPos val="nextTo"/>
        <c:crossAx val="278626560"/>
        <c:crosses val="autoZero"/>
        <c:auto val="1"/>
        <c:lblOffset val="100"/>
        <c:baseTimeUnit val="months"/>
      </c:dateAx>
      <c:spPr>
        <a:noFill/>
        <a:ln>
          <a:noFill/>
        </a:ln>
        <a:effectLst/>
      </c:spPr>
    </c:plotArea>
    <c:legend>
      <c:legendPos val="b"/>
      <c:legendEntry>
        <c:idx val="1"/>
        <c:delete val="1"/>
      </c:legendEntry>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s-ES"/>
        </a:p>
      </c:txPr>
    </c:legend>
    <c:plotVisOnly val="1"/>
    <c:dispBlanksAs val="gap"/>
    <c:showDLblsOverMax val="0"/>
  </c:chart>
  <c:spPr>
    <a:noFill/>
    <a:ln w="9525" cap="flat" cmpd="sng" algn="ctr">
      <a:noFill/>
      <a:round/>
    </a:ln>
    <a:effectLst/>
  </c:spPr>
  <c:txPr>
    <a:bodyPr/>
    <a:lstStyle/>
    <a:p>
      <a:pPr>
        <a:defRPr>
          <a:solidFill>
            <a:schemeClr val="tx1"/>
          </a:solidFill>
          <a:latin typeface="Times New Roman" panose="02020603050405020304" pitchFamily="18" charset="0"/>
          <a:cs typeface="Times New Roman" panose="02020603050405020304" pitchFamily="18" charset="0"/>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spPr>
            <a:ln w="28575" cap="rnd">
              <a:solidFill>
                <a:schemeClr val="accent1"/>
              </a:solidFill>
              <a:round/>
            </a:ln>
            <a:effectLst/>
          </c:spPr>
          <c:marker>
            <c:symbol val="none"/>
          </c:marker>
          <c:cat>
            <c:numRef>
              <c:f>'Calculos Sin Estabilizacion'!$AL$176:$AL$187</c:f>
              <c:numCache>
                <c:formatCode>mmm\-yy</c:formatCode>
                <c:ptCount val="12"/>
              </c:numCache>
            </c:numRef>
          </c:cat>
          <c:val>
            <c:numRef>
              <c:f>'Calculos Sin Estabilizacion'!$AP$176:$AP$187</c:f>
              <c:numCache>
                <c:formatCode>"$"\ #,##0</c:formatCode>
                <c:ptCount val="12"/>
              </c:numCache>
            </c:numRef>
          </c:val>
          <c:smooth val="0"/>
          <c:extLst>
            <c:ext xmlns:c16="http://schemas.microsoft.com/office/drawing/2014/chart" uri="{C3380CC4-5D6E-409C-BE32-E72D297353CC}">
              <c16:uniqueId val="{00000000-E12B-4130-995D-8E28DE908766}"/>
            </c:ext>
          </c:extLst>
        </c:ser>
        <c:ser>
          <c:idx val="1"/>
          <c:order val="1"/>
          <c:spPr>
            <a:ln w="28575" cap="rnd">
              <a:solidFill>
                <a:schemeClr val="accent2"/>
              </a:solidFill>
              <a:round/>
            </a:ln>
            <a:effectLst/>
          </c:spPr>
          <c:marker>
            <c:symbol val="none"/>
          </c:marker>
          <c:cat>
            <c:numRef>
              <c:f>'Calculos Sin Estabilizacion'!$AL$176:$AL$187</c:f>
              <c:numCache>
                <c:formatCode>mmm\-yy</c:formatCode>
                <c:ptCount val="12"/>
              </c:numCache>
            </c:numRef>
          </c:cat>
          <c:val>
            <c:numRef>
              <c:f>'Calculos Sin Estabilizacion'!$AQ$176:$AQ$187</c:f>
              <c:numCache>
                <c:formatCode>"$"\ #,##0</c:formatCode>
                <c:ptCount val="12"/>
              </c:numCache>
            </c:numRef>
          </c:val>
          <c:smooth val="0"/>
          <c:extLst>
            <c:ext xmlns:c16="http://schemas.microsoft.com/office/drawing/2014/chart" uri="{C3380CC4-5D6E-409C-BE32-E72D297353CC}">
              <c16:uniqueId val="{00000001-E12B-4130-995D-8E28DE908766}"/>
            </c:ext>
          </c:extLst>
        </c:ser>
        <c:dLbls>
          <c:showLegendKey val="0"/>
          <c:showVal val="0"/>
          <c:showCatName val="0"/>
          <c:showSerName val="0"/>
          <c:showPercent val="0"/>
          <c:showBubbleSize val="0"/>
        </c:dLbls>
        <c:smooth val="0"/>
        <c:axId val="278628520"/>
        <c:axId val="278628912"/>
      </c:lineChart>
      <c:catAx>
        <c:axId val="278628520"/>
        <c:scaling>
          <c:orientation val="minMax"/>
        </c:scaling>
        <c:delete val="0"/>
        <c:axPos val="b"/>
        <c:numFmt formatCode="mmm\-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8628912"/>
        <c:crosses val="autoZero"/>
        <c:auto val="1"/>
        <c:lblAlgn val="ctr"/>
        <c:lblOffset val="100"/>
        <c:noMultiLvlLbl val="1"/>
      </c:catAx>
      <c:valAx>
        <c:axId val="278628912"/>
        <c:scaling>
          <c:orientation val="minMax"/>
        </c:scaling>
        <c:delete val="0"/>
        <c:axPos val="l"/>
        <c:majorGridlines>
          <c:spPr>
            <a:ln w="9525" cap="flat" cmpd="sng" algn="ctr">
              <a:solidFill>
                <a:schemeClr val="tx1">
                  <a:lumMod val="15000"/>
                  <a:lumOff val="85000"/>
                </a:schemeClr>
              </a:solidFill>
              <a:round/>
            </a:ln>
            <a:effectLst/>
          </c:spPr>
        </c:majorGridlines>
        <c:numFmt formatCode="&quot;$&quot;\ #,##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86285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spPr>
            <a:ln w="28575" cap="rnd">
              <a:solidFill>
                <a:schemeClr val="accent1"/>
              </a:solidFill>
              <a:round/>
            </a:ln>
            <a:effectLst/>
          </c:spPr>
          <c:marker>
            <c:symbol val="none"/>
          </c:marker>
          <c:cat>
            <c:numRef>
              <c:f>'Calculos Sin Estabilizacion'!$AL$176:$AL$187</c:f>
              <c:numCache>
                <c:formatCode>mmm\-yy</c:formatCode>
                <c:ptCount val="12"/>
              </c:numCache>
            </c:numRef>
          </c:cat>
          <c:val>
            <c:numRef>
              <c:f>'Calculos Sin Estabilizacion'!$AP$176:$AP$187</c:f>
              <c:numCache>
                <c:formatCode>"$"\ #,##0</c:formatCode>
                <c:ptCount val="12"/>
              </c:numCache>
            </c:numRef>
          </c:val>
          <c:smooth val="0"/>
          <c:extLst>
            <c:ext xmlns:c16="http://schemas.microsoft.com/office/drawing/2014/chart" uri="{C3380CC4-5D6E-409C-BE32-E72D297353CC}">
              <c16:uniqueId val="{00000000-13B6-4B05-8639-400537175DD5}"/>
            </c:ext>
          </c:extLst>
        </c:ser>
        <c:ser>
          <c:idx val="1"/>
          <c:order val="1"/>
          <c:spPr>
            <a:ln w="28575" cap="rnd">
              <a:solidFill>
                <a:schemeClr val="accent2"/>
              </a:solidFill>
              <a:round/>
            </a:ln>
            <a:effectLst/>
          </c:spPr>
          <c:marker>
            <c:symbol val="none"/>
          </c:marker>
          <c:cat>
            <c:numRef>
              <c:f>'Calculos Sin Estabilizacion'!$AL$176:$AL$187</c:f>
              <c:numCache>
                <c:formatCode>mmm\-yy</c:formatCode>
                <c:ptCount val="12"/>
              </c:numCache>
            </c:numRef>
          </c:cat>
          <c:val>
            <c:numRef>
              <c:f>'Calculos Sin Estabilizacion'!$AQ$176:$AQ$187</c:f>
              <c:numCache>
                <c:formatCode>"$"\ #,##0</c:formatCode>
                <c:ptCount val="12"/>
              </c:numCache>
            </c:numRef>
          </c:val>
          <c:smooth val="0"/>
          <c:extLst>
            <c:ext xmlns:c16="http://schemas.microsoft.com/office/drawing/2014/chart" uri="{C3380CC4-5D6E-409C-BE32-E72D297353CC}">
              <c16:uniqueId val="{00000001-13B6-4B05-8639-400537175DD5}"/>
            </c:ext>
          </c:extLst>
        </c:ser>
        <c:dLbls>
          <c:showLegendKey val="0"/>
          <c:showVal val="0"/>
          <c:showCatName val="0"/>
          <c:showSerName val="0"/>
          <c:showPercent val="0"/>
          <c:showBubbleSize val="0"/>
        </c:dLbls>
        <c:smooth val="0"/>
        <c:axId val="278630480"/>
        <c:axId val="278630088"/>
      </c:lineChart>
      <c:catAx>
        <c:axId val="278630480"/>
        <c:scaling>
          <c:orientation val="minMax"/>
        </c:scaling>
        <c:delete val="0"/>
        <c:axPos val="b"/>
        <c:numFmt formatCode="mmm\-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8630088"/>
        <c:crosses val="autoZero"/>
        <c:auto val="1"/>
        <c:lblAlgn val="ctr"/>
        <c:lblOffset val="100"/>
        <c:noMultiLvlLbl val="1"/>
      </c:catAx>
      <c:valAx>
        <c:axId val="278630088"/>
        <c:scaling>
          <c:orientation val="minMax"/>
        </c:scaling>
        <c:delete val="0"/>
        <c:axPos val="l"/>
        <c:majorGridlines>
          <c:spPr>
            <a:ln w="9525" cap="flat" cmpd="sng" algn="ctr">
              <a:solidFill>
                <a:schemeClr val="tx1">
                  <a:lumMod val="15000"/>
                  <a:lumOff val="85000"/>
                </a:schemeClr>
              </a:solidFill>
              <a:round/>
            </a:ln>
            <a:effectLst/>
          </c:spPr>
        </c:majorGridlines>
        <c:numFmt formatCode="&quot;$&quot;\ #,##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8630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Drop" dropStyle="combo" dx="16" fmlaLink="$C$16" fmlaRange="Hoja1!$B$2:$B$5" noThreeD="1" sel="1" val="0"/>
</file>

<file path=xl/ctrlProps/ctrlProp2.xml><?xml version="1.0" encoding="utf-8"?>
<formControlPr xmlns="http://schemas.microsoft.com/office/spreadsheetml/2009/9/main" objectType="Drop" dropStyle="combo" dx="16" fmlaLink="$C$11" fmlaRange="Hoja1!$A$2:$A$4" noThreeD="1" sel="1" val="0"/>
</file>

<file path=xl/ctrlProps/ctrlProp3.xml><?xml version="1.0" encoding="utf-8"?>
<formControlPr xmlns="http://schemas.microsoft.com/office/spreadsheetml/2009/9/main" objectType="Drop" dropStyle="combo" dx="16" fmlaLink="$G$6" fmlaRange="Hoja1!$D$9:$D$14" noThreeD="1" sel="1"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152400</xdr:colOff>
          <xdr:row>14</xdr:row>
          <xdr:rowOff>171450</xdr:rowOff>
        </xdr:from>
        <xdr:to>
          <xdr:col>4</xdr:col>
          <xdr:colOff>95250</xdr:colOff>
          <xdr:row>15</xdr:row>
          <xdr:rowOff>161925</xdr:rowOff>
        </xdr:to>
        <xdr:sp macro="" textlink="">
          <xdr:nvSpPr>
            <xdr:cNvPr id="4098" name="Drop Down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99935</xdr:colOff>
      <xdr:row>8</xdr:row>
      <xdr:rowOff>57150</xdr:rowOff>
    </xdr:from>
    <xdr:to>
      <xdr:col>16</xdr:col>
      <xdr:colOff>0</xdr:colOff>
      <xdr:row>20</xdr:row>
      <xdr:rowOff>114300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5853035" y="3348990"/>
          <a:ext cx="7908685" cy="4331970"/>
        </a:xfrm>
        <a:prstGeom prst="rect">
          <a:avLst/>
        </a:prstGeom>
      </xdr:spPr>
    </xdr:pic>
    <xdr:clientData/>
  </xdr:twoCellAnchor>
  <xdr:twoCellAnchor editAs="oneCell">
    <xdr:from>
      <xdr:col>5</xdr:col>
      <xdr:colOff>456759</xdr:colOff>
      <xdr:row>5</xdr:row>
      <xdr:rowOff>91440</xdr:rowOff>
    </xdr:from>
    <xdr:to>
      <xdr:col>12</xdr:col>
      <xdr:colOff>266700</xdr:colOff>
      <xdr:row>8</xdr:row>
      <xdr:rowOff>150932</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5501199" y="2796540"/>
          <a:ext cx="5227761" cy="646232"/>
        </a:xfrm>
        <a:prstGeom prst="rect">
          <a:avLst/>
        </a:prstGeom>
      </xdr:spPr>
    </xdr:pic>
    <xdr:clientData/>
  </xdr:twoCellAnchor>
  <xdr:twoCellAnchor editAs="oneCell">
    <xdr:from>
      <xdr:col>11</xdr:col>
      <xdr:colOff>514350</xdr:colOff>
      <xdr:row>0</xdr:row>
      <xdr:rowOff>57150</xdr:rowOff>
    </xdr:from>
    <xdr:to>
      <xdr:col>14</xdr:col>
      <xdr:colOff>617401</xdr:colOff>
      <xdr:row>0</xdr:row>
      <xdr:rowOff>633150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biLevel thresh="25000"/>
          <a:extLst>
            <a:ext uri="{28A0092B-C50C-407E-A947-70E740481C1C}">
              <a14:useLocalDpi xmlns:a14="http://schemas.microsoft.com/office/drawing/2010/main" val="0"/>
            </a:ext>
          </a:extLst>
        </a:blip>
        <a:stretch>
          <a:fillRect/>
        </a:stretch>
      </xdr:blipFill>
      <xdr:spPr>
        <a:xfrm>
          <a:off x="9144000" y="57150"/>
          <a:ext cx="2389051" cy="576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171450</xdr:colOff>
          <xdr:row>10</xdr:row>
          <xdr:rowOff>942975</xdr:rowOff>
        </xdr:from>
        <xdr:to>
          <xdr:col>4</xdr:col>
          <xdr:colOff>571500</xdr:colOff>
          <xdr:row>11</xdr:row>
          <xdr:rowOff>66675</xdr:rowOff>
        </xdr:to>
        <xdr:sp macro="" textlink="">
          <xdr:nvSpPr>
            <xdr:cNvPr id="4106" name="Drop Down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13</xdr:row>
          <xdr:rowOff>171450</xdr:rowOff>
        </xdr:from>
        <xdr:to>
          <xdr:col>4</xdr:col>
          <xdr:colOff>95250</xdr:colOff>
          <xdr:row>14</xdr:row>
          <xdr:rowOff>161925</xdr:rowOff>
        </xdr:to>
        <xdr:sp macro="" textlink="">
          <xdr:nvSpPr>
            <xdr:cNvPr id="4108" name="Drop Down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152399</xdr:colOff>
      <xdr:row>0</xdr:row>
      <xdr:rowOff>100012</xdr:rowOff>
    </xdr:from>
    <xdr:to>
      <xdr:col>14</xdr:col>
      <xdr:colOff>657225</xdr:colOff>
      <xdr:row>20</xdr:row>
      <xdr:rowOff>133350</xdr:rowOff>
    </xdr:to>
    <xdr:graphicFrame macro="">
      <xdr:nvGraphicFramePr>
        <xdr:cNvPr id="2" name="Gráfico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47</xdr:col>
      <xdr:colOff>176892</xdr:colOff>
      <xdr:row>163</xdr:row>
      <xdr:rowOff>77558</xdr:rowOff>
    </xdr:from>
    <xdr:to>
      <xdr:col>55</xdr:col>
      <xdr:colOff>81642</xdr:colOff>
      <xdr:row>185</xdr:row>
      <xdr:rowOff>81641</xdr:rowOff>
    </xdr:to>
    <xdr:graphicFrame macro="">
      <xdr:nvGraphicFramePr>
        <xdr:cNvPr id="7" name="Gráfico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47</xdr:col>
      <xdr:colOff>176892</xdr:colOff>
      <xdr:row>163</xdr:row>
      <xdr:rowOff>77558</xdr:rowOff>
    </xdr:from>
    <xdr:to>
      <xdr:col>55</xdr:col>
      <xdr:colOff>81642</xdr:colOff>
      <xdr:row>185</xdr:row>
      <xdr:rowOff>81641</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nia/Downloads/Mis%20documentos/Tarifas%20JC/Renegociaci&#243;n%20Tarifaria/03&#186;%20Renegociaci&#243;n%2003-04/C&#225;lculos%20RT/UTN-Tuc/Cuadro%20Tarifario/cuadroTarifarioEdemsaBB%20(modif).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YUDA"/>
      <sheetName val="Hoja1"/>
      <sheetName val="CALCULO INVERSION AT"/>
      <sheetName val="CALCULO DEL CD"/>
      <sheetName val="GENERACION"/>
      <sheetName val="PEQDEM TABLA (RES)"/>
      <sheetName val="PEQDEM SALIDA (RES)"/>
      <sheetName val="PEQDEM TABLA (GEN)"/>
      <sheetName val="PEQDEM SALIDA (GEN)"/>
      <sheetName val="DATOS CALCULO TARIFA"/>
      <sheetName val="SALIDA"/>
      <sheetName val="FACTURACION"/>
      <sheetName val="INGRESOS"/>
      <sheetName val="Dem-Per"/>
      <sheetName val="VNR EDEMSA 6,5%"/>
      <sheetName val="Verif CD"/>
      <sheetName val="Verif CGC"/>
      <sheetName val="Verif POT"/>
      <sheetName val="Verif Energia"/>
    </sheetNames>
    <sheetDataSet>
      <sheetData sheetId="0"/>
      <sheetData sheetId="1"/>
      <sheetData sheetId="2"/>
      <sheetData sheetId="3"/>
      <sheetData sheetId="4"/>
      <sheetData sheetId="5"/>
      <sheetData sheetId="6"/>
      <sheetData sheetId="7"/>
      <sheetData sheetId="8"/>
      <sheetData sheetId="9" refreshError="1">
        <row r="115">
          <cell r="F115">
            <v>1.0696485104768916</v>
          </cell>
          <cell r="H115">
            <v>1.1492185367687042</v>
          </cell>
        </row>
        <row r="213">
          <cell r="J213">
            <v>0.23176861961497136</v>
          </cell>
        </row>
        <row r="218">
          <cell r="J218">
            <v>0.51596466671575314</v>
          </cell>
        </row>
        <row r="238">
          <cell r="D238">
            <v>0.214898555733261</v>
          </cell>
        </row>
        <row r="239">
          <cell r="D239">
            <v>0.215</v>
          </cell>
        </row>
        <row r="250">
          <cell r="D250">
            <v>0.6</v>
          </cell>
        </row>
        <row r="251">
          <cell r="D251">
            <v>0.65</v>
          </cell>
        </row>
        <row r="275">
          <cell r="H275">
            <v>0.4</v>
          </cell>
          <cell r="I275">
            <v>0.4</v>
          </cell>
        </row>
        <row r="276">
          <cell r="H276">
            <v>0.09</v>
          </cell>
          <cell r="I276">
            <v>0.11</v>
          </cell>
        </row>
      </sheetData>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Q61"/>
  <sheetViews>
    <sheetView tabSelected="1" zoomScaleNormal="100" workbookViewId="0">
      <selection activeCell="E12" sqref="E12"/>
    </sheetView>
  </sheetViews>
  <sheetFormatPr baseColWidth="10" defaultColWidth="0" defaultRowHeight="15" zeroHeight="1" x14ac:dyDescent="0.25"/>
  <cols>
    <col min="1" max="1" width="0.85546875" style="60" customWidth="1"/>
    <col min="2" max="2" width="43.5703125" style="60" customWidth="1"/>
    <col min="3" max="3" width="9.5703125" style="60" customWidth="1"/>
    <col min="4" max="4" width="10" style="60" customWidth="1"/>
    <col min="5" max="5" width="9.5703125" style="60" customWidth="1"/>
    <col min="6" max="6" width="10.28515625" style="60" customWidth="1"/>
    <col min="7" max="15" width="11.42578125" style="60" customWidth="1"/>
    <col min="16" max="16" width="13.7109375" style="60" customWidth="1"/>
    <col min="17" max="17" width="0" style="60" hidden="1" customWidth="1"/>
    <col min="18" max="16384" width="11.42578125" style="60" hidden="1"/>
  </cols>
  <sheetData>
    <row r="1" spans="2:16" ht="76.5" customHeight="1" x14ac:dyDescent="0.4">
      <c r="B1" s="115" t="s">
        <v>59</v>
      </c>
      <c r="C1" s="115"/>
      <c r="D1" s="115"/>
      <c r="E1" s="115"/>
      <c r="F1" s="115"/>
      <c r="G1" s="115"/>
      <c r="H1" s="115"/>
      <c r="I1" s="115"/>
      <c r="J1" s="115"/>
      <c r="K1" s="115"/>
      <c r="L1" s="115"/>
      <c r="M1" s="115"/>
      <c r="N1" s="115"/>
      <c r="O1" s="115"/>
      <c r="P1" s="88"/>
    </row>
    <row r="2" spans="2:16" ht="14.25" customHeight="1" x14ac:dyDescent="0.5">
      <c r="B2" s="86"/>
      <c r="C2" s="86"/>
      <c r="D2" s="86"/>
      <c r="E2" s="86"/>
      <c r="F2" s="86"/>
      <c r="G2" s="86"/>
      <c r="H2" s="86"/>
      <c r="I2" s="86"/>
      <c r="J2" s="86"/>
      <c r="K2" s="86"/>
      <c r="L2" s="86"/>
      <c r="M2" s="86"/>
      <c r="N2" s="86"/>
      <c r="O2" s="86"/>
      <c r="P2" s="87"/>
    </row>
    <row r="3" spans="2:16" ht="81" customHeight="1" x14ac:dyDescent="0.25">
      <c r="B3" s="114" t="s">
        <v>74</v>
      </c>
      <c r="C3" s="114"/>
      <c r="D3" s="114"/>
      <c r="E3" s="114"/>
      <c r="F3" s="114"/>
      <c r="G3" s="114"/>
      <c r="H3" s="114"/>
      <c r="I3" s="114"/>
      <c r="J3" s="114"/>
      <c r="K3" s="114"/>
      <c r="L3" s="114"/>
      <c r="M3" s="114"/>
      <c r="N3" s="114"/>
      <c r="O3" s="114"/>
      <c r="P3" s="89"/>
    </row>
    <row r="4" spans="2:16" ht="8.25" customHeight="1" x14ac:dyDescent="0.25"/>
    <row r="5" spans="2:16" ht="34.5" customHeight="1" x14ac:dyDescent="0.25">
      <c r="B5" s="114" t="s">
        <v>98</v>
      </c>
      <c r="C5" s="114"/>
      <c r="D5" s="114"/>
      <c r="E5" s="114"/>
      <c r="F5" s="114"/>
      <c r="G5" s="114"/>
      <c r="H5" s="114"/>
      <c r="I5" s="114"/>
      <c r="J5" s="114"/>
      <c r="K5" s="114"/>
      <c r="L5" s="114"/>
      <c r="M5" s="114"/>
      <c r="N5" s="114"/>
      <c r="O5" s="114"/>
      <c r="P5" s="89"/>
    </row>
    <row r="6" spans="2:16" ht="13.9" x14ac:dyDescent="0.25">
      <c r="B6" s="62"/>
      <c r="C6" s="63"/>
      <c r="D6" s="63"/>
      <c r="E6" s="63"/>
      <c r="G6" s="109">
        <v>1</v>
      </c>
      <c r="H6" s="109"/>
    </row>
    <row r="7" spans="2:16" ht="16.149999999999999" x14ac:dyDescent="0.35">
      <c r="B7" s="82" t="s">
        <v>68</v>
      </c>
      <c r="C7" s="63"/>
      <c r="D7" s="63"/>
      <c r="E7" s="63"/>
      <c r="G7" s="110">
        <f>+G6+7</f>
        <v>8</v>
      </c>
      <c r="H7" s="111">
        <f>IF(G7=1,DATE(2021,1,1),0)+IF(G7=2,DATE(2021,2,1),0)+IF(G7=3,DATE(2021,3,1),0)+IF(G7=4,DATE(2021,4,1),0)+IF(G7=5,DATE(2021,5,1),0)+IF(G7=6,DATE(2021,6,1),0)+IF(G7=7,DATE(2021,7,1),0)+IF(G7=8,DATE(2021,8,1),0)+IF(G7=9,DATE(2021,9,1),0)+IF(G7=10,DATE(2021,10,1),0)+IF(G7=11,DATE(2021,11,1),0)+IF(G7=12,DATE(2021,12,1),0)+IF(G7=13,DATE(2022,1,1),0)+IF(G7=14,DATE(2022,2,1),0)+IF(G7=15,DATE(2022,3,1),0)+IF(G7=16,DATE(2022,4,1),0)+IF(G7=17,DATE(2022,5,1),0)+IF(G7=18,DATE(2022,6,1),0)+IF(G7=19,DATE(2022,7,1),0)+IF(G7=20,DATE(2022,8,1),0)+IF(G7=21,DATE(2022,9,1),0)+IF(G7=22,DATE(2022,10,1),0)+IF(G7=23,DATE(2022,11,1),0)+IF(G7=24,DATE(2022,12,1),0)</f>
        <v>44409</v>
      </c>
    </row>
    <row r="8" spans="2:16" ht="15.75" x14ac:dyDescent="0.25">
      <c r="B8" s="82" t="s">
        <v>69</v>
      </c>
      <c r="C8" s="63"/>
      <c r="D8" s="63"/>
      <c r="E8" s="63"/>
      <c r="G8" s="110">
        <f>+G7+1</f>
        <v>9</v>
      </c>
      <c r="H8" s="111">
        <f t="shared" ref="H8:H18" si="0">IF(G8=1,DATE(2021,1,1),0)+IF(G8=2,DATE(2021,2,1),0)+IF(G8=3,DATE(2021,3,1),0)+IF(G8=4,DATE(2021,4,1),0)+IF(G8=5,DATE(2021,5,1),0)+IF(G8=6,DATE(2021,6,1),0)+IF(G8=7,DATE(2021,7,1),0)+IF(G8=8,DATE(2021,8,1),0)+IF(G8=9,DATE(2021,9,1),0)+IF(G8=10,DATE(2021,10,1),0)+IF(G8=11,DATE(2021,11,1),0)+IF(G8=12,DATE(2021,12,1),0)+IF(G8=13,DATE(2022,1,1),0)+IF(G8=14,DATE(2022,2,1),0)+IF(G8=15,DATE(2022,3,1),0)+IF(G8=16,DATE(2022,4,1),0)+IF(G8=17,DATE(2022,5,1),0)+IF(G8=18,DATE(2022,6,1),0)+IF(G8=19,DATE(2022,7,1),0)+IF(G8=20,DATE(2022,8,1),0)+IF(G8=21,DATE(2022,9,1),0)+IF(G8=22,DATE(2022,10,1),0)+IF(G8=23,DATE(2022,11,1),0)+IF(G8=24,DATE(2022,12,1),0)</f>
        <v>44440</v>
      </c>
    </row>
    <row r="9" spans="2:16" ht="16.149999999999999" x14ac:dyDescent="0.35">
      <c r="B9" s="82"/>
      <c r="C9" s="63"/>
      <c r="D9" s="63"/>
      <c r="E9" s="63"/>
      <c r="G9" s="110">
        <f t="shared" ref="G9:G18" si="1">+G8+1</f>
        <v>10</v>
      </c>
      <c r="H9" s="111">
        <f t="shared" si="0"/>
        <v>44470</v>
      </c>
    </row>
    <row r="10" spans="2:16" ht="15.6" x14ac:dyDescent="0.25">
      <c r="B10" s="93" t="s">
        <v>89</v>
      </c>
      <c r="C10" s="63"/>
      <c r="D10" s="65"/>
      <c r="E10" s="63"/>
      <c r="G10" s="110">
        <f t="shared" si="1"/>
        <v>11</v>
      </c>
      <c r="H10" s="111">
        <f t="shared" si="0"/>
        <v>44501</v>
      </c>
    </row>
    <row r="11" spans="2:16" ht="85.5" customHeight="1" x14ac:dyDescent="0.25">
      <c r="B11" s="91" t="s">
        <v>91</v>
      </c>
      <c r="C11" s="65">
        <v>1</v>
      </c>
      <c r="D11" s="64" t="b">
        <v>0</v>
      </c>
      <c r="E11" s="64"/>
      <c r="G11" s="110">
        <f t="shared" si="1"/>
        <v>12</v>
      </c>
      <c r="H11" s="111">
        <f t="shared" si="0"/>
        <v>44531</v>
      </c>
    </row>
    <row r="12" spans="2:16" ht="60.75" x14ac:dyDescent="0.25">
      <c r="B12" s="91" t="s">
        <v>92</v>
      </c>
      <c r="C12" s="65"/>
      <c r="D12" s="64"/>
      <c r="E12" s="64"/>
      <c r="G12" s="110">
        <f t="shared" si="1"/>
        <v>13</v>
      </c>
      <c r="H12" s="111">
        <f t="shared" si="0"/>
        <v>44562</v>
      </c>
    </row>
    <row r="13" spans="2:16" ht="30.75" x14ac:dyDescent="0.25">
      <c r="B13" s="91" t="s">
        <v>93</v>
      </c>
      <c r="C13" s="65"/>
      <c r="D13" s="64"/>
      <c r="E13" s="64"/>
      <c r="G13" s="110">
        <f t="shared" si="1"/>
        <v>14</v>
      </c>
      <c r="H13" s="111">
        <f t="shared" si="0"/>
        <v>44593</v>
      </c>
    </row>
    <row r="14" spans="2:16" ht="15" customHeight="1" x14ac:dyDescent="0.25">
      <c r="B14" s="68"/>
      <c r="C14" s="63"/>
      <c r="D14" s="64"/>
      <c r="E14" s="64"/>
      <c r="G14" s="110">
        <f t="shared" si="1"/>
        <v>15</v>
      </c>
      <c r="H14" s="111">
        <f t="shared" si="0"/>
        <v>44621</v>
      </c>
    </row>
    <row r="15" spans="2:16" ht="15.75" x14ac:dyDescent="0.25">
      <c r="B15" s="92" t="s">
        <v>99</v>
      </c>
      <c r="E15" s="66"/>
      <c r="G15" s="110">
        <f t="shared" si="1"/>
        <v>16</v>
      </c>
      <c r="H15" s="111">
        <f t="shared" si="0"/>
        <v>44652</v>
      </c>
    </row>
    <row r="16" spans="2:16" ht="15.75" x14ac:dyDescent="0.25">
      <c r="B16" s="92" t="s">
        <v>90</v>
      </c>
      <c r="C16" s="65">
        <v>1</v>
      </c>
      <c r="D16" s="66"/>
      <c r="E16" s="66"/>
      <c r="G16" s="110">
        <f t="shared" si="1"/>
        <v>17</v>
      </c>
      <c r="H16" s="111">
        <f t="shared" si="0"/>
        <v>44682</v>
      </c>
    </row>
    <row r="17" spans="2:8" x14ac:dyDescent="0.25">
      <c r="C17" s="69"/>
      <c r="D17" s="66"/>
      <c r="E17" s="66"/>
      <c r="G17" s="110">
        <f t="shared" si="1"/>
        <v>18</v>
      </c>
      <c r="H17" s="111">
        <f t="shared" si="0"/>
        <v>44713</v>
      </c>
    </row>
    <row r="18" spans="2:8" x14ac:dyDescent="0.25">
      <c r="B18" s="67"/>
      <c r="C18" s="63"/>
      <c r="D18" s="66"/>
      <c r="E18" s="66"/>
      <c r="G18" s="110">
        <f t="shared" si="1"/>
        <v>19</v>
      </c>
      <c r="H18" s="111">
        <f t="shared" si="0"/>
        <v>44743</v>
      </c>
    </row>
    <row r="19" spans="2:8" x14ac:dyDescent="0.25">
      <c r="B19" s="78" t="s">
        <v>37</v>
      </c>
      <c r="C19" s="70">
        <v>17</v>
      </c>
      <c r="D19" s="78" t="s">
        <v>38</v>
      </c>
      <c r="E19" s="78"/>
      <c r="F19" s="79"/>
      <c r="G19" s="110"/>
      <c r="H19" s="111"/>
    </row>
    <row r="20" spans="2:8" ht="45" customHeight="1" x14ac:dyDescent="0.25">
      <c r="B20" s="78" t="s">
        <v>39</v>
      </c>
      <c r="C20" s="80" t="s">
        <v>64</v>
      </c>
      <c r="D20" s="80" t="s">
        <v>65</v>
      </c>
      <c r="E20" s="80" t="s">
        <v>66</v>
      </c>
      <c r="F20" s="80" t="s">
        <v>35</v>
      </c>
    </row>
    <row r="21" spans="2:8" x14ac:dyDescent="0.25">
      <c r="B21" s="61">
        <v>44013</v>
      </c>
      <c r="C21" s="101">
        <v>76.417748917748909</v>
      </c>
      <c r="D21" s="101">
        <v>1618.5064935064938</v>
      </c>
      <c r="E21" s="102">
        <f t="shared" ref="E21:E32" si="2">D21+C21</f>
        <v>1694.9242424242427</v>
      </c>
      <c r="F21" s="59">
        <f t="shared" ref="F21:F32" si="3">$C$19</f>
        <v>17</v>
      </c>
    </row>
    <row r="22" spans="2:8" x14ac:dyDescent="0.25">
      <c r="B22" s="61">
        <v>44044</v>
      </c>
      <c r="C22" s="101">
        <v>307.88896958304855</v>
      </c>
      <c r="D22" s="101">
        <v>2696.8576982228296</v>
      </c>
      <c r="E22" s="102">
        <f t="shared" si="2"/>
        <v>3004.7466678058781</v>
      </c>
      <c r="F22" s="59">
        <f t="shared" si="3"/>
        <v>17</v>
      </c>
    </row>
    <row r="23" spans="2:8" x14ac:dyDescent="0.25">
      <c r="B23" s="61">
        <v>44075</v>
      </c>
      <c r="C23" s="101">
        <v>580.23667122351333</v>
      </c>
      <c r="D23" s="101">
        <v>3233.1895078605608</v>
      </c>
      <c r="E23" s="102">
        <f t="shared" si="2"/>
        <v>3813.4261790840742</v>
      </c>
      <c r="F23" s="59">
        <f t="shared" si="3"/>
        <v>17</v>
      </c>
    </row>
    <row r="24" spans="2:8" x14ac:dyDescent="0.25">
      <c r="B24" s="61">
        <v>44105</v>
      </c>
      <c r="C24" s="101">
        <v>693.05387047163367</v>
      </c>
      <c r="D24" s="101">
        <v>3565.0645078605608</v>
      </c>
      <c r="E24" s="102">
        <f t="shared" si="2"/>
        <v>4258.118378332194</v>
      </c>
      <c r="F24" s="59">
        <f t="shared" si="3"/>
        <v>17</v>
      </c>
    </row>
    <row r="25" spans="2:8" x14ac:dyDescent="0.25">
      <c r="B25" s="61">
        <v>44136</v>
      </c>
      <c r="C25" s="101">
        <v>1151.4332706766918</v>
      </c>
      <c r="D25" s="101">
        <v>3919.1772043745727</v>
      </c>
      <c r="E25" s="102">
        <f t="shared" si="2"/>
        <v>5070.6104750512641</v>
      </c>
      <c r="F25" s="59">
        <f t="shared" si="3"/>
        <v>17</v>
      </c>
    </row>
    <row r="26" spans="2:8" x14ac:dyDescent="0.25">
      <c r="B26" s="61">
        <v>44166</v>
      </c>
      <c r="C26" s="101">
        <v>1068.0997949419002</v>
      </c>
      <c r="D26" s="101">
        <v>3231.3830741626793</v>
      </c>
      <c r="E26" s="102">
        <f t="shared" si="2"/>
        <v>4299.4828691045795</v>
      </c>
      <c r="F26" s="59">
        <f t="shared" si="3"/>
        <v>17</v>
      </c>
    </row>
    <row r="27" spans="2:8" x14ac:dyDescent="0.25">
      <c r="B27" s="61">
        <v>44197</v>
      </c>
      <c r="C27" s="101">
        <v>548.65857826384149</v>
      </c>
      <c r="D27" s="101">
        <v>3452.8355690362268</v>
      </c>
      <c r="E27" s="102">
        <f t="shared" si="2"/>
        <v>4001.4941473000681</v>
      </c>
      <c r="F27" s="59">
        <f t="shared" si="3"/>
        <v>17</v>
      </c>
    </row>
    <row r="28" spans="2:8" x14ac:dyDescent="0.25">
      <c r="B28" s="61">
        <v>44228</v>
      </c>
      <c r="C28" s="101">
        <v>488.5930735930736</v>
      </c>
      <c r="D28" s="101">
        <v>2912.3755411255411</v>
      </c>
      <c r="E28" s="102">
        <f t="shared" si="2"/>
        <v>3400.9686147186148</v>
      </c>
      <c r="F28" s="59">
        <f t="shared" si="3"/>
        <v>17</v>
      </c>
    </row>
    <row r="29" spans="2:8" x14ac:dyDescent="0.25">
      <c r="B29" s="61">
        <v>44256</v>
      </c>
      <c r="C29" s="101">
        <v>245.68722943722946</v>
      </c>
      <c r="D29" s="101">
        <v>2761.0768398268397</v>
      </c>
      <c r="E29" s="102">
        <f t="shared" si="2"/>
        <v>3006.7640692640689</v>
      </c>
      <c r="F29" s="59">
        <f t="shared" si="3"/>
        <v>17</v>
      </c>
    </row>
    <row r="30" spans="2:8" x14ac:dyDescent="0.25">
      <c r="B30" s="61">
        <v>44287</v>
      </c>
      <c r="C30" s="101">
        <v>306.29329004329003</v>
      </c>
      <c r="D30" s="101">
        <v>1892.1320346320349</v>
      </c>
      <c r="E30" s="102">
        <f t="shared" si="2"/>
        <v>2198.4253246753251</v>
      </c>
      <c r="F30" s="59">
        <f t="shared" si="3"/>
        <v>17</v>
      </c>
    </row>
    <row r="31" spans="2:8" x14ac:dyDescent="0.25">
      <c r="B31" s="61">
        <v>44317</v>
      </c>
      <c r="C31" s="101">
        <v>65.021645021645014</v>
      </c>
      <c r="D31" s="101">
        <v>1628.0047419685579</v>
      </c>
      <c r="E31" s="102">
        <f t="shared" si="2"/>
        <v>1693.026386990203</v>
      </c>
      <c r="F31" s="59">
        <f t="shared" si="3"/>
        <v>17</v>
      </c>
    </row>
    <row r="32" spans="2:8" x14ac:dyDescent="0.25">
      <c r="B32" s="61">
        <v>44348</v>
      </c>
      <c r="C32" s="101">
        <v>129.39678742310321</v>
      </c>
      <c r="D32" s="101">
        <v>1062.0252335383914</v>
      </c>
      <c r="E32" s="102">
        <f t="shared" si="2"/>
        <v>1191.4220209614946</v>
      </c>
      <c r="F32" s="59">
        <f t="shared" si="3"/>
        <v>17</v>
      </c>
    </row>
    <row r="33" spans="2:16" ht="48.6" customHeight="1" x14ac:dyDescent="0.25">
      <c r="C33" s="80" t="s">
        <v>64</v>
      </c>
      <c r="D33" s="80" t="s">
        <v>64</v>
      </c>
      <c r="F33" s="80" t="s">
        <v>35</v>
      </c>
    </row>
    <row r="34" spans="2:16" ht="30" customHeight="1" x14ac:dyDescent="0.25">
      <c r="B34" s="80" t="s">
        <v>84</v>
      </c>
      <c r="C34" s="90">
        <v>0</v>
      </c>
      <c r="D34" s="90">
        <v>0</v>
      </c>
      <c r="F34" s="90">
        <v>0</v>
      </c>
      <c r="G34" s="117" t="s">
        <v>102</v>
      </c>
      <c r="H34" s="118"/>
      <c r="I34" s="118"/>
      <c r="J34" s="118"/>
      <c r="K34" s="118"/>
      <c r="L34" s="118"/>
      <c r="M34" s="118"/>
      <c r="N34" s="118"/>
    </row>
    <row r="35" spans="2:16" ht="15" customHeight="1" x14ac:dyDescent="0.25"/>
    <row r="36" spans="2:16" ht="15" customHeight="1" x14ac:dyDescent="0.25">
      <c r="C36" s="80" t="s">
        <v>95</v>
      </c>
      <c r="D36" s="80" t="s">
        <v>96</v>
      </c>
    </row>
    <row r="37" spans="2:16" ht="15" customHeight="1" x14ac:dyDescent="0.25">
      <c r="B37" s="80" t="s">
        <v>97</v>
      </c>
      <c r="C37" s="100">
        <v>0.16800000000000001</v>
      </c>
      <c r="D37" s="90">
        <v>0</v>
      </c>
      <c r="E37" s="112"/>
    </row>
    <row r="38" spans="2:16" ht="15" customHeight="1" x14ac:dyDescent="0.25">
      <c r="B38" s="116" t="s">
        <v>75</v>
      </c>
      <c r="C38" s="116"/>
      <c r="D38" s="116"/>
      <c r="E38" s="116"/>
      <c r="F38" s="116"/>
      <c r="G38" s="116"/>
      <c r="H38" s="116"/>
      <c r="I38" s="116"/>
      <c r="J38" s="116"/>
      <c r="K38" s="116"/>
      <c r="L38" s="116"/>
      <c r="M38" s="116"/>
      <c r="N38" s="116"/>
      <c r="O38" s="116"/>
      <c r="P38" s="116"/>
    </row>
    <row r="39" spans="2:16" ht="22.5" customHeight="1" x14ac:dyDescent="0.25">
      <c r="B39" s="116"/>
      <c r="C39" s="116"/>
      <c r="D39" s="116"/>
      <c r="E39" s="116"/>
      <c r="F39" s="116"/>
      <c r="G39" s="116"/>
      <c r="H39" s="116"/>
      <c r="I39" s="116"/>
      <c r="J39" s="116"/>
      <c r="K39" s="116"/>
      <c r="L39" s="116"/>
      <c r="M39" s="116"/>
      <c r="N39" s="116"/>
      <c r="O39" s="116"/>
      <c r="P39" s="116"/>
    </row>
    <row r="40" spans="2:16" ht="15" hidden="1" customHeight="1" x14ac:dyDescent="0.25"/>
    <row r="41" spans="2:16" ht="15" hidden="1" customHeight="1" x14ac:dyDescent="0.25"/>
    <row r="42" spans="2:16" ht="15" hidden="1" customHeight="1" x14ac:dyDescent="0.25"/>
    <row r="43" spans="2:16" ht="15" hidden="1" customHeight="1" x14ac:dyDescent="0.25"/>
    <row r="44" spans="2:16" ht="15" hidden="1" customHeight="1" x14ac:dyDescent="0.25"/>
    <row r="45" spans="2:16" ht="15" hidden="1" customHeight="1" x14ac:dyDescent="0.25"/>
    <row r="46" spans="2:16" ht="15" hidden="1" customHeight="1" x14ac:dyDescent="0.25"/>
    <row r="47" spans="2:16" ht="15" hidden="1" customHeight="1" x14ac:dyDescent="0.25"/>
    <row r="48" spans="2:16" ht="15" hidden="1" customHeight="1" x14ac:dyDescent="0.25"/>
    <row r="49" spans="3:5" ht="15" hidden="1" customHeight="1" x14ac:dyDescent="0.25"/>
    <row r="50" spans="3:5" ht="15" hidden="1" customHeight="1" x14ac:dyDescent="0.25">
      <c r="C50" s="63"/>
      <c r="D50" s="66"/>
      <c r="E50" s="66"/>
    </row>
    <row r="51" spans="3:5" ht="15" hidden="1" customHeight="1" x14ac:dyDescent="0.25">
      <c r="C51" s="66"/>
      <c r="D51" s="66"/>
      <c r="E51" s="66"/>
    </row>
    <row r="52" spans="3:5" ht="15" hidden="1" customHeight="1" x14ac:dyDescent="0.25">
      <c r="C52" s="66"/>
      <c r="D52" s="66"/>
      <c r="E52" s="66"/>
    </row>
    <row r="53" spans="3:5" ht="15" hidden="1" customHeight="1" x14ac:dyDescent="0.25">
      <c r="C53" s="63"/>
      <c r="D53" s="66"/>
      <c r="E53" s="66"/>
    </row>
    <row r="54" spans="3:5" ht="15" hidden="1" customHeight="1" x14ac:dyDescent="0.25">
      <c r="C54" s="63"/>
      <c r="D54" s="66"/>
      <c r="E54" s="66"/>
    </row>
    <row r="55" spans="3:5" ht="15" hidden="1" customHeight="1" x14ac:dyDescent="0.25">
      <c r="C55" s="63"/>
      <c r="D55" s="66"/>
      <c r="E55" s="66"/>
    </row>
    <row r="56" spans="3:5" ht="15" hidden="1" customHeight="1" x14ac:dyDescent="0.25">
      <c r="C56" s="63"/>
      <c r="D56" s="66"/>
      <c r="E56" s="66"/>
    </row>
    <row r="57" spans="3:5" ht="15" hidden="1" customHeight="1" x14ac:dyDescent="0.25">
      <c r="C57" s="63"/>
      <c r="D57" s="63"/>
      <c r="E57" s="63"/>
    </row>
    <row r="58" spans="3:5" ht="15" hidden="1" customHeight="1" x14ac:dyDescent="0.25">
      <c r="C58" s="63"/>
      <c r="D58" s="63"/>
      <c r="E58" s="63"/>
    </row>
    <row r="59" spans="3:5" ht="15" hidden="1" customHeight="1" x14ac:dyDescent="0.25">
      <c r="C59" s="63"/>
      <c r="D59" s="66"/>
      <c r="E59" s="66"/>
    </row>
    <row r="60" spans="3:5" ht="15" hidden="1" customHeight="1" x14ac:dyDescent="0.25">
      <c r="C60" s="63"/>
      <c r="D60" s="66"/>
      <c r="E60" s="66"/>
    </row>
    <row r="61" spans="3:5" ht="15" hidden="1" customHeight="1" x14ac:dyDescent="0.25">
      <c r="C61" s="63"/>
      <c r="D61" s="66"/>
      <c r="E61" s="66"/>
    </row>
  </sheetData>
  <sheetProtection sheet="1" formatCells="0" selectLockedCells="1" selectUnlockedCells="1"/>
  <mergeCells count="5">
    <mergeCell ref="B3:O3"/>
    <mergeCell ref="B1:O1"/>
    <mergeCell ref="B5:O5"/>
    <mergeCell ref="B38:P39"/>
    <mergeCell ref="G34:N34"/>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8" r:id="rId4" name="Drop Down 2">
              <controlPr defaultSize="0" autoLine="0" autoPict="0">
                <anchor moveWithCells="1">
                  <from>
                    <xdr:col>2</xdr:col>
                    <xdr:colOff>152400</xdr:colOff>
                    <xdr:row>14</xdr:row>
                    <xdr:rowOff>171450</xdr:rowOff>
                  </from>
                  <to>
                    <xdr:col>4</xdr:col>
                    <xdr:colOff>95250</xdr:colOff>
                    <xdr:row>15</xdr:row>
                    <xdr:rowOff>161925</xdr:rowOff>
                  </to>
                </anchor>
              </controlPr>
            </control>
          </mc:Choice>
        </mc:AlternateContent>
        <mc:AlternateContent xmlns:mc="http://schemas.openxmlformats.org/markup-compatibility/2006">
          <mc:Choice Requires="x14">
            <control shapeId="4106" r:id="rId5" name="Drop Down 10">
              <controlPr defaultSize="0" autoLine="0" autoPict="0">
                <anchor moveWithCells="1">
                  <from>
                    <xdr:col>2</xdr:col>
                    <xdr:colOff>171450</xdr:colOff>
                    <xdr:row>10</xdr:row>
                    <xdr:rowOff>942975</xdr:rowOff>
                  </from>
                  <to>
                    <xdr:col>4</xdr:col>
                    <xdr:colOff>571500</xdr:colOff>
                    <xdr:row>11</xdr:row>
                    <xdr:rowOff>66675</xdr:rowOff>
                  </to>
                </anchor>
              </controlPr>
            </control>
          </mc:Choice>
        </mc:AlternateContent>
        <mc:AlternateContent xmlns:mc="http://schemas.openxmlformats.org/markup-compatibility/2006">
          <mc:Choice Requires="x14">
            <control shapeId="4108" r:id="rId6" name="Drop Down 12">
              <controlPr defaultSize="0" autoLine="0" autoPict="0">
                <anchor moveWithCells="1">
                  <from>
                    <xdr:col>2</xdr:col>
                    <xdr:colOff>152400</xdr:colOff>
                    <xdr:row>13</xdr:row>
                    <xdr:rowOff>171450</xdr:rowOff>
                  </from>
                  <to>
                    <xdr:col>4</xdr:col>
                    <xdr:colOff>95250</xdr:colOff>
                    <xdr:row>14</xdr:row>
                    <xdr:rowOff>161925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O21"/>
  <sheetViews>
    <sheetView workbookViewId="0">
      <selection activeCell="F3" sqref="F3:F14"/>
    </sheetView>
  </sheetViews>
  <sheetFormatPr baseColWidth="10" defaultColWidth="0" defaultRowHeight="15" zeroHeight="1" x14ac:dyDescent="0.25"/>
  <cols>
    <col min="1" max="1" width="14.7109375" style="51" customWidth="1"/>
    <col min="2" max="2" width="14" style="51" bestFit="1" customWidth="1"/>
    <col min="3" max="3" width="14.85546875" style="51" bestFit="1" customWidth="1"/>
    <col min="4" max="4" width="12.5703125" style="51" customWidth="1"/>
    <col min="5" max="5" width="18" style="51" customWidth="1"/>
    <col min="6" max="6" width="15.5703125" style="74" bestFit="1" customWidth="1"/>
    <col min="7" max="15" width="11.42578125" style="51" customWidth="1"/>
    <col min="16" max="16384" width="11.42578125" style="51" hidden="1"/>
  </cols>
  <sheetData>
    <row r="1" spans="1:6" x14ac:dyDescent="0.25"/>
    <row r="2" spans="1:6" ht="42.75" x14ac:dyDescent="0.25">
      <c r="A2" s="76"/>
      <c r="B2" s="77" t="s">
        <v>63</v>
      </c>
      <c r="C2" s="77" t="s">
        <v>62</v>
      </c>
      <c r="D2" s="76" t="s">
        <v>36</v>
      </c>
      <c r="E2" s="77" t="s">
        <v>61</v>
      </c>
      <c r="F2" s="65" t="s">
        <v>60</v>
      </c>
    </row>
    <row r="3" spans="1:6" x14ac:dyDescent="0.25">
      <c r="A3" s="71">
        <f>+'Carga de datos'!H7</f>
        <v>44409</v>
      </c>
      <c r="B3" s="81">
        <f>IF(A3=DATE(2021,1,1),'Calculos Sin Estabilizacion'!$D$177,0)+IF(A3=DATE(2021,2,1),'Calculos Sin Estabilizacion'!$D$178,0)+IF(A3=DATE(2021,3,1),'Calculos Sin Estabilizacion'!$D$179,0)+IF(A3=DATE(2021,4,1),'Calculos Sin Estabilizacion'!$D$180,0)+IF(A3=DATE(2021,5,1),'Calculos Sin Estabilizacion'!$D$181,0)+IF(A3=DATE(2021,6,1),'Calculos Sin Estabilizacion'!$D$182,0)+IF(A3=DATE(2021,7,1),'Calculos Sin Estabilizacion'!$D$183,0)+IF(A3=DATE(2021,8,1),'Calculos Sin Estabilizacion'!$D$184,0)+IF(A3=DATE(2021,9,1),'Calculos Sin Estabilizacion'!$D$185,0)+IF(A3=DATE(2021,10,1),'Calculos Sin Estabilizacion'!$D$186,0)+IF(A3=DATE(2021,11,1),'Calculos Sin Estabilizacion'!$D$187,0)+IF(A3=DATE(2021,12,1),'Calculos Sin Estabilizacion'!$D$188,0)+IF(A3=DATE(2022,1,1),'Calculos Sin Estabilizacion'!$D$189,0)+IF(A3=DATE(2022,2,1),'Calculos Sin Estabilizacion'!$D$190,0)+IF(A3=DATE(2022,3,1),'Calculos Sin Estabilizacion'!$D$191,0)+IF(A3=DATE(2022,4,1),'Calculos Sin Estabilizacion'!$D$192,0)+IF(A3=DATE(2022,5,1),'Calculos Sin Estabilizacion'!$D$193,0)+IF(A3=DATE(2022,6,1),'Calculos Sin Estabilizacion'!$D$194,0)+IF(A3=DATE(2022,7,1),'Calculos Sin Estabilizacion'!$D$195,0)</f>
        <v>10301.143417813008</v>
      </c>
      <c r="C3" s="81">
        <f>IF(A3=DATE(2021,1,1),'Calculos Con Estabilizacion'!$D$177,0)+IF(A3=DATE(2021,2,1),'Calculos Con Estabilizacion'!$D$178,0)+IF(A3=DATE(2021,3,1),'Calculos Con Estabilizacion'!$D$179,0)+IF(A3=DATE(2021,4,1),'Calculos Con Estabilizacion'!$D$180,0)+IF(A3=DATE(2021,5,1),'Calculos Con Estabilizacion'!$D$181,0)+IF(A3=DATE(2021,6,1),'Calculos Con Estabilizacion'!$D$182,0)+IF(A3=DATE(2021,7,1),'Calculos Con Estabilizacion'!$D$183,0)+IF(A3=DATE(2021,8,1),'Calculos Con Estabilizacion'!$D$184,0)+IF(A3=DATE(2021,9,1),'Calculos Con Estabilizacion'!$D$185,0)+IF(A3=DATE(2021,10,1),'Calculos Con Estabilizacion'!$D$186,0)+IF(A3=DATE(2021,11,1),'Calculos Con Estabilizacion'!$D$187,0)+IF(A3=DATE(2021,12,1),'Calculos Con Estabilizacion'!$D$188,0)+IF(A3=DATE(2022,1,1),'Calculos Con Estabilizacion'!$D$189,0)+IF(A3=DATE(2022,2,1),'Calculos Con Estabilizacion'!$D$190,0)+IF(A3=DATE(2022,3,1),'Calculos Con Estabilizacion'!$D$191,0)+IF(A3=DATE(2022,4,1),'Calculos Con Estabilizacion'!$D$192,0)+IF(A3=DATE(2022,5,1),'Calculos Con Estabilizacion'!$D$193,0)+IF(A3=DATE(2022,6,1),'Calculos Con Estabilizacion'!$D$194,0)+IF(A3=DATE(2022,7,1),'Calculos Con Estabilizacion'!$D$195,0)+D3</f>
        <v>7648.504060180795</v>
      </c>
      <c r="D3" s="72">
        <f>IF(A3=DATE(2022,7,1),(IF('Carga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3" s="75">
        <f>B3-C3</f>
        <v>2652.6393576322125</v>
      </c>
      <c r="F3" s="113">
        <f>IF(E3&gt;=0,E3,)</f>
        <v>2652.6393576322125</v>
      </c>
    </row>
    <row r="4" spans="1:6" x14ac:dyDescent="0.25">
      <c r="A4" s="71">
        <f>+'Carga de datos'!H8</f>
        <v>44440</v>
      </c>
      <c r="B4" s="81">
        <f>IF(A4=DATE(2021,1,1),'Calculos Sin Estabilizacion'!$D$177,0)+IF(A4=DATE(2021,2,1),'Calculos Sin Estabilizacion'!$D$178,0)+IF(A4=DATE(2021,3,1),'Calculos Sin Estabilizacion'!$D$179,0)+IF(A4=DATE(2021,4,1),'Calculos Sin Estabilizacion'!$D$180,0)+IF(A4=DATE(2021,5,1),'Calculos Sin Estabilizacion'!$D$181,0)+IF(A4=DATE(2021,6,1),'Calculos Sin Estabilizacion'!$D$182,0)+IF(A4=DATE(2021,7,1),'Calculos Sin Estabilizacion'!$D$183,0)+IF(A4=DATE(2021,8,1),'Calculos Sin Estabilizacion'!$D$184,0)+IF(A4=DATE(2021,9,1),'Calculos Sin Estabilizacion'!$D$185,0)+IF(A4=DATE(2021,10,1),'Calculos Sin Estabilizacion'!$D$186,0)+IF(A4=DATE(2021,11,1),'Calculos Sin Estabilizacion'!$D$187,0)+IF(A4=DATE(2021,12,1),'Calculos Sin Estabilizacion'!$D$188,0)+IF(A4=DATE(2022,1,1),'Calculos Sin Estabilizacion'!$D$189,0)+IF(A4=DATE(2022,2,1),'Calculos Sin Estabilizacion'!$D$190,0)+IF(A4=DATE(2022,3,1),'Calculos Sin Estabilizacion'!$D$191,0)+IF(A4=DATE(2022,4,1),'Calculos Sin Estabilizacion'!$D$192,0)+IF(A4=DATE(2022,5,1),'Calculos Sin Estabilizacion'!$D$193,0)+IF(A4=DATE(2022,6,1),'Calculos Sin Estabilizacion'!$D$194,0)+IF(A4=DATE(2022,7,1),'Calculos Sin Estabilizacion'!$D$195,0)</f>
        <v>13397.118508086358</v>
      </c>
      <c r="C4" s="81">
        <f>IF(A4=DATE(2021,1,1),'Calculos Con Estabilizacion'!$D$177,0)+IF(A4=DATE(2021,2,1),'Calculos Con Estabilizacion'!$D$178,0)+IF(A4=DATE(2021,3,1),'Calculos Con Estabilizacion'!$D$179,0)+IF(A4=DATE(2021,4,1),'Calculos Con Estabilizacion'!$D$180,0)+IF(A4=DATE(2021,5,1),'Calculos Con Estabilizacion'!$D$181,0)+IF(A4=DATE(2021,6,1),'Calculos Con Estabilizacion'!$D$182,0)+IF(A4=DATE(2021,7,1),'Calculos Con Estabilizacion'!$D$183,0)+IF(A4=DATE(2021,8,1),'Calculos Con Estabilizacion'!$D$184,0)+IF(A4=DATE(2021,9,1),'Calculos Con Estabilizacion'!$D$185,0)+IF(A4=DATE(2021,10,1),'Calculos Con Estabilizacion'!$D$186,0)+IF(A4=DATE(2021,11,1),'Calculos Con Estabilizacion'!$D$187,0)+IF(A4=DATE(2021,12,1),'Calculos Con Estabilizacion'!$D$188,0)+IF(A4=DATE(2022,1,1),'Calculos Con Estabilizacion'!$D$189,0)+IF(A4=DATE(2022,2,1),'Calculos Con Estabilizacion'!$D$190,0)+IF(A4=DATE(2022,3,1),'Calculos Con Estabilizacion'!$D$191,0)+IF(A4=DATE(2022,4,1),'Calculos Con Estabilizacion'!$D$192,0)+IF(A4=DATE(2022,5,1),'Calculos Con Estabilizacion'!$D$193,0)+IF(A4=DATE(2022,6,1),'Calculos Con Estabilizacion'!$D$194,0)+IF(A4=DATE(2022,7,1),'Calculos Con Estabilizacion'!$D$195,0)+D4</f>
        <v>8211.0273711306163</v>
      </c>
      <c r="D4" s="72">
        <f>IF(A4=DATE(2022,7,1),(IF('Carga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4" s="75">
        <f t="shared" ref="E4:E13" si="0">B4-C4</f>
        <v>5186.0911369557416</v>
      </c>
      <c r="F4" s="113">
        <f t="shared" ref="F4:F14" si="1">IF(E4&gt;=0,E4,)</f>
        <v>5186.0911369557416</v>
      </c>
    </row>
    <row r="5" spans="1:6" x14ac:dyDescent="0.25">
      <c r="A5" s="71">
        <f>+'Carga de datos'!H9</f>
        <v>44470</v>
      </c>
      <c r="B5" s="81">
        <f>IF(A5=DATE(2021,1,1),'Calculos Sin Estabilizacion'!$D$177,0)+IF(A5=DATE(2021,2,1),'Calculos Sin Estabilizacion'!$D$178,0)+IF(A5=DATE(2021,3,1),'Calculos Sin Estabilizacion'!$D$179,0)+IF(A5=DATE(2021,4,1),'Calculos Sin Estabilizacion'!$D$180,0)+IF(A5=DATE(2021,5,1),'Calculos Sin Estabilizacion'!$D$181,0)+IF(A5=DATE(2021,6,1),'Calculos Sin Estabilizacion'!$D$182,0)+IF(A5=DATE(2021,7,1),'Calculos Sin Estabilizacion'!$D$183,0)+IF(A5=DATE(2021,8,1),'Calculos Sin Estabilizacion'!$D$184,0)+IF(A5=DATE(2021,9,1),'Calculos Sin Estabilizacion'!$D$185,0)+IF(A5=DATE(2021,10,1),'Calculos Sin Estabilizacion'!$D$186,0)+IF(A5=DATE(2021,11,1),'Calculos Sin Estabilizacion'!$D$187,0)+IF(A5=DATE(2021,12,1),'Calculos Sin Estabilizacion'!$D$188,0)+IF(A5=DATE(2022,1,1),'Calculos Sin Estabilizacion'!$D$189,0)+IF(A5=DATE(2022,2,1),'Calculos Sin Estabilizacion'!$D$190,0)+IF(A5=DATE(2022,3,1),'Calculos Sin Estabilizacion'!$D$191,0)+IF(A5=DATE(2022,4,1),'Calculos Sin Estabilizacion'!$D$192,0)+IF(A5=DATE(2022,5,1),'Calculos Sin Estabilizacion'!$D$193,0)+IF(A5=DATE(2022,6,1),'Calculos Sin Estabilizacion'!$D$194,0)+IF(A5=DATE(2022,7,1),'Calculos Sin Estabilizacion'!$D$195,0)</f>
        <v>14973.334614922598</v>
      </c>
      <c r="C5" s="81">
        <f>IF(A5=DATE(2021,1,1),'Calculos Con Estabilizacion'!$D$177,0)+IF(A5=DATE(2021,2,1),'Calculos Con Estabilizacion'!$D$178,0)+IF(A5=DATE(2021,3,1),'Calculos Con Estabilizacion'!$D$179,0)+IF(A5=DATE(2021,4,1),'Calculos Con Estabilizacion'!$D$180,0)+IF(A5=DATE(2021,5,1),'Calculos Con Estabilizacion'!$D$181,0)+IF(A5=DATE(2021,6,1),'Calculos Con Estabilizacion'!$D$182,0)+IF(A5=DATE(2021,7,1),'Calculos Con Estabilizacion'!$D$183,0)+IF(A5=DATE(2021,8,1),'Calculos Con Estabilizacion'!$D$184,0)+IF(A5=DATE(2021,9,1),'Calculos Con Estabilizacion'!$D$185,0)+IF(A5=DATE(2021,10,1),'Calculos Con Estabilizacion'!$D$186,0)+IF(A5=DATE(2021,11,1),'Calculos Con Estabilizacion'!$D$187,0)+IF(A5=DATE(2021,12,1),'Calculos Con Estabilizacion'!$D$188,0)+IF(A5=DATE(2022,1,1),'Calculos Con Estabilizacion'!$D$189,0)+IF(A5=DATE(2022,2,1),'Calculos Con Estabilizacion'!$D$190,0)+IF(A5=DATE(2022,3,1),'Calculos Con Estabilizacion'!$D$191,0)+IF(A5=DATE(2022,4,1),'Calculos Con Estabilizacion'!$D$192,0)+IF(A5=DATE(2022,5,1),'Calculos Con Estabilizacion'!$D$193,0)+IF(A5=DATE(2022,6,1),'Calculos Con Estabilizacion'!$D$194,0)+IF(A5=DATE(2022,7,1),'Calculos Con Estabilizacion'!$D$195,0)+D5</f>
        <v>9324.2732777260226</v>
      </c>
      <c r="D5" s="72">
        <f>IF(A5=DATE(2022,7,1),(IF('Carga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5" s="75">
        <f t="shared" si="0"/>
        <v>5649.0613371965756</v>
      </c>
      <c r="F5" s="113">
        <f t="shared" si="1"/>
        <v>5649.0613371965756</v>
      </c>
    </row>
    <row r="6" spans="1:6" x14ac:dyDescent="0.25">
      <c r="A6" s="71">
        <f>+'Carga de datos'!H10</f>
        <v>44501</v>
      </c>
      <c r="B6" s="81">
        <f>IF(A6=DATE(2021,1,1),'Calculos Sin Estabilizacion'!$D$177,0)+IF(A6=DATE(2021,2,1),'Calculos Sin Estabilizacion'!$D$178,0)+IF(A6=DATE(2021,3,1),'Calculos Sin Estabilizacion'!$D$179,0)+IF(A6=DATE(2021,4,1),'Calculos Sin Estabilizacion'!$D$180,0)+IF(A6=DATE(2021,5,1),'Calculos Sin Estabilizacion'!$D$181,0)+IF(A6=DATE(2021,6,1),'Calculos Sin Estabilizacion'!$D$182,0)+IF(A6=DATE(2021,7,1),'Calculos Sin Estabilizacion'!$D$183,0)+IF(A6=DATE(2021,8,1),'Calculos Sin Estabilizacion'!$D$184,0)+IF(A6=DATE(2021,9,1),'Calculos Sin Estabilizacion'!$D$185,0)+IF(A6=DATE(2021,10,1),'Calculos Sin Estabilizacion'!$D$186,0)+IF(A6=DATE(2021,11,1),'Calculos Sin Estabilizacion'!$D$187,0)+IF(A6=DATE(2021,12,1),'Calculos Sin Estabilizacion'!$D$188,0)+IF(A6=DATE(2022,1,1),'Calculos Sin Estabilizacion'!$D$189,0)+IF(A6=DATE(2022,2,1),'Calculos Sin Estabilizacion'!$D$190,0)+IF(A6=DATE(2022,3,1),'Calculos Sin Estabilizacion'!$D$191,0)+IF(A6=DATE(2022,4,1),'Calculos Sin Estabilizacion'!$D$192,0)+IF(A6=DATE(2022,5,1),'Calculos Sin Estabilizacion'!$D$193,0)+IF(A6=DATE(2022,6,1),'Calculos Sin Estabilizacion'!$D$194,0)+IF(A6=DATE(2022,7,1),'Calculos Sin Estabilizacion'!$D$195,0)</f>
        <v>18731.228009941995</v>
      </c>
      <c r="C6" s="81">
        <f>IF(A6=DATE(2021,1,1),'Calculos Con Estabilizacion'!$D$177,0)+IF(A6=DATE(2021,2,1),'Calculos Con Estabilizacion'!$D$178,0)+IF(A6=DATE(2021,3,1),'Calculos Con Estabilizacion'!$D$179,0)+IF(A6=DATE(2021,4,1),'Calculos Con Estabilizacion'!$D$180,0)+IF(A6=DATE(2021,5,1),'Calculos Con Estabilizacion'!$D$181,0)+IF(A6=DATE(2021,6,1),'Calculos Con Estabilizacion'!$D$182,0)+IF(A6=DATE(2021,7,1),'Calculos Con Estabilizacion'!$D$183,0)+IF(A6=DATE(2021,8,1),'Calculos Con Estabilizacion'!$D$184,0)+IF(A6=DATE(2021,9,1),'Calculos Con Estabilizacion'!$D$185,0)+IF(A6=DATE(2021,10,1),'Calculos Con Estabilizacion'!$D$186,0)+IF(A6=DATE(2021,11,1),'Calculos Con Estabilizacion'!$D$187,0)+IF(A6=DATE(2021,12,1),'Calculos Con Estabilizacion'!$D$188,0)+IF(A6=DATE(2022,1,1),'Calculos Con Estabilizacion'!$D$189,0)+IF(A6=DATE(2022,2,1),'Calculos Con Estabilizacion'!$D$190,0)+IF(A6=DATE(2022,3,1),'Calculos Con Estabilizacion'!$D$191,0)+IF(A6=DATE(2022,4,1),'Calculos Con Estabilizacion'!$D$192,0)+IF(A6=DATE(2022,5,1),'Calculos Con Estabilizacion'!$D$193,0)+IF(A6=DATE(2022,6,1),'Calculos Con Estabilizacion'!$D$194,0)+IF(A6=DATE(2022,7,1),'Calculos Con Estabilizacion'!$D$195,0)+D6</f>
        <v>11428.089300190735</v>
      </c>
      <c r="D6" s="72">
        <f>IF(A6=DATE(2022,7,1),(IF('Carga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6" s="75">
        <f t="shared" si="0"/>
        <v>7303.1387097512597</v>
      </c>
      <c r="F6" s="113">
        <f t="shared" si="1"/>
        <v>7303.1387097512597</v>
      </c>
    </row>
    <row r="7" spans="1:6" x14ac:dyDescent="0.25">
      <c r="A7" s="71">
        <f>+'Carga de datos'!H11</f>
        <v>44531</v>
      </c>
      <c r="B7" s="81">
        <f>IF(A7=DATE(2021,1,1),'Calculos Sin Estabilizacion'!$D$177,0)+IF(A7=DATE(2021,2,1),'Calculos Sin Estabilizacion'!$D$178,0)+IF(A7=DATE(2021,3,1),'Calculos Sin Estabilizacion'!$D$179,0)+IF(A7=DATE(2021,4,1),'Calculos Sin Estabilizacion'!$D$180,0)+IF(A7=DATE(2021,5,1),'Calculos Sin Estabilizacion'!$D$181,0)+IF(A7=DATE(2021,6,1),'Calculos Sin Estabilizacion'!$D$182,0)+IF(A7=DATE(2021,7,1),'Calculos Sin Estabilizacion'!$D$183,0)+IF(A7=DATE(2021,8,1),'Calculos Sin Estabilizacion'!$D$184,0)+IF(A7=DATE(2021,9,1),'Calculos Sin Estabilizacion'!$D$185,0)+IF(A7=DATE(2021,10,1),'Calculos Sin Estabilizacion'!$D$186,0)+IF(A7=DATE(2021,11,1),'Calculos Sin Estabilizacion'!$D$187,0)+IF(A7=DATE(2021,12,1),'Calculos Sin Estabilizacion'!$D$188,0)+IF(A7=DATE(2022,1,1),'Calculos Sin Estabilizacion'!$D$189,0)+IF(A7=DATE(2022,2,1),'Calculos Sin Estabilizacion'!$D$190,0)+IF(A7=DATE(2022,3,1),'Calculos Sin Estabilizacion'!$D$191,0)+IF(A7=DATE(2022,4,1),'Calculos Sin Estabilizacion'!$D$192,0)+IF(A7=DATE(2022,5,1),'Calculos Sin Estabilizacion'!$D$193,0)+IF(A7=DATE(2022,6,1),'Calculos Sin Estabilizacion'!$D$194,0)+IF(A7=DATE(2022,7,1),'Calculos Sin Estabilizacion'!$D$195,0)</f>
        <v>16513.260398302788</v>
      </c>
      <c r="C7" s="81">
        <f>IF(A7=DATE(2021,1,1),'Calculos Con Estabilizacion'!$D$177,0)+IF(A7=DATE(2021,2,1),'Calculos Con Estabilizacion'!$D$178,0)+IF(A7=DATE(2021,3,1),'Calculos Con Estabilizacion'!$D$179,0)+IF(A7=DATE(2021,4,1),'Calculos Con Estabilizacion'!$D$180,0)+IF(A7=DATE(2021,5,1),'Calculos Con Estabilizacion'!$D$181,0)+IF(A7=DATE(2021,6,1),'Calculos Con Estabilizacion'!$D$182,0)+IF(A7=DATE(2021,7,1),'Calculos Con Estabilizacion'!$D$183,0)+IF(A7=DATE(2021,8,1),'Calculos Con Estabilizacion'!$D$184,0)+IF(A7=DATE(2021,9,1),'Calculos Con Estabilizacion'!$D$185,0)+IF(A7=DATE(2021,10,1),'Calculos Con Estabilizacion'!$D$186,0)+IF(A7=DATE(2021,11,1),'Calculos Con Estabilizacion'!$D$187,0)+IF(A7=DATE(2021,12,1),'Calculos Con Estabilizacion'!$D$188,0)+IF(A7=DATE(2022,1,1),'Calculos Con Estabilizacion'!$D$189,0)+IF(A7=DATE(2022,2,1),'Calculos Con Estabilizacion'!$D$190,0)+IF(A7=DATE(2022,3,1),'Calculos Con Estabilizacion'!$D$191,0)+IF(A7=DATE(2022,4,1),'Calculos Con Estabilizacion'!$D$192,0)+IF(A7=DATE(2022,5,1),'Calculos Con Estabilizacion'!$D$193,0)+IF(A7=DATE(2022,6,1),'Calculos Con Estabilizacion'!$D$194,0)+IF(A7=DATE(2022,7,1),'Calculos Con Estabilizacion'!$D$195,0)+D7</f>
        <v>13339.178489972521</v>
      </c>
      <c r="D7" s="72">
        <f>IF(A7=DATE(2022,7,1),(IF('Carga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7" s="75">
        <f t="shared" si="0"/>
        <v>3174.0819083302667</v>
      </c>
      <c r="F7" s="113">
        <f t="shared" si="1"/>
        <v>3174.0819083302667</v>
      </c>
    </row>
    <row r="8" spans="1:6" x14ac:dyDescent="0.25">
      <c r="A8" s="71">
        <f>+'Carga de datos'!H12</f>
        <v>44562</v>
      </c>
      <c r="B8" s="81">
        <f>IF(A8=DATE(2021,1,1),'Calculos Sin Estabilizacion'!$D$177,0)+IF(A8=DATE(2021,2,1),'Calculos Sin Estabilizacion'!$D$178,0)+IF(A8=DATE(2021,3,1),'Calculos Sin Estabilizacion'!$D$179,0)+IF(A8=DATE(2021,4,1),'Calculos Sin Estabilizacion'!$D$180,0)+IF(A8=DATE(2021,5,1),'Calculos Sin Estabilizacion'!$D$181,0)+IF(A8=DATE(2021,6,1),'Calculos Sin Estabilizacion'!$D$182,0)+IF(A8=DATE(2021,7,1),'Calculos Sin Estabilizacion'!$D$183,0)+IF(A8=DATE(2021,8,1),'Calculos Sin Estabilizacion'!$D$184,0)+IF(A8=DATE(2021,9,1),'Calculos Sin Estabilizacion'!$D$185,0)+IF(A8=DATE(2021,10,1),'Calculos Sin Estabilizacion'!$D$186,0)+IF(A8=DATE(2021,11,1),'Calculos Sin Estabilizacion'!$D$187,0)+IF(A8=DATE(2021,12,1),'Calculos Sin Estabilizacion'!$D$188,0)+IF(A8=DATE(2022,1,1),'Calculos Sin Estabilizacion'!$D$189,0)+IF(A8=DATE(2022,2,1),'Calculos Sin Estabilizacion'!$D$190,0)+IF(A8=DATE(2022,3,1),'Calculos Sin Estabilizacion'!$D$191,0)+IF(A8=DATE(2022,4,1),'Calculos Sin Estabilizacion'!$D$192,0)+IF(A8=DATE(2022,5,1),'Calculos Sin Estabilizacion'!$D$193,0)+IF(A8=DATE(2022,6,1),'Calculos Sin Estabilizacion'!$D$194,0)+IF(A8=DATE(2022,7,1),'Calculos Sin Estabilizacion'!$D$195,0)</f>
        <v>13829.151725639003</v>
      </c>
      <c r="C8" s="81">
        <f>IF(A8=DATE(2021,1,1),'Calculos Con Estabilizacion'!$D$177,0)+IF(A8=DATE(2021,2,1),'Calculos Con Estabilizacion'!$D$178,0)+IF(A8=DATE(2021,3,1),'Calculos Con Estabilizacion'!$D$179,0)+IF(A8=DATE(2021,4,1),'Calculos Con Estabilizacion'!$D$180,0)+IF(A8=DATE(2021,5,1),'Calculos Con Estabilizacion'!$D$181,0)+IF(A8=DATE(2021,6,1),'Calculos Con Estabilizacion'!$D$182,0)+IF(A8=DATE(2021,7,1),'Calculos Con Estabilizacion'!$D$183,0)+IF(A8=DATE(2021,8,1),'Calculos Con Estabilizacion'!$D$184,0)+IF(A8=DATE(2021,9,1),'Calculos Con Estabilizacion'!$D$185,0)+IF(A8=DATE(2021,10,1),'Calculos Con Estabilizacion'!$D$186,0)+IF(A8=DATE(2021,11,1),'Calculos Con Estabilizacion'!$D$187,0)+IF(A8=DATE(2021,12,1),'Calculos Con Estabilizacion'!$D$188,0)+IF(A8=DATE(2022,1,1),'Calculos Con Estabilizacion'!$D$189,0)+IF(A8=DATE(2022,2,1),'Calculos Con Estabilizacion'!$D$190,0)+IF(A8=DATE(2022,3,1),'Calculos Con Estabilizacion'!$D$191,0)+IF(A8=DATE(2022,4,1),'Calculos Con Estabilizacion'!$D$192,0)+IF(A8=DATE(2022,5,1),'Calculos Con Estabilizacion'!$D$193,0)+IF(A8=DATE(2022,6,1),'Calculos Con Estabilizacion'!$D$194,0)+IF(A8=DATE(2022,7,1),'Calculos Con Estabilizacion'!$D$195,0)+D8</f>
        <v>14624.20611245096</v>
      </c>
      <c r="D8" s="72">
        <f>IF(A8=DATE(2022,7,1),(IF('Carga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8" s="75">
        <f t="shared" si="0"/>
        <v>-795.05438681195665</v>
      </c>
      <c r="F8" s="113">
        <f t="shared" si="1"/>
        <v>0</v>
      </c>
    </row>
    <row r="9" spans="1:6" x14ac:dyDescent="0.25">
      <c r="A9" s="71">
        <f>+'Carga de datos'!H13</f>
        <v>44593</v>
      </c>
      <c r="B9" s="81">
        <f>IF(A9=DATE(2021,1,1),'Calculos Sin Estabilizacion'!$D$177,0)+IF(A9=DATE(2021,2,1),'Calculos Sin Estabilizacion'!$D$178,0)+IF(A9=DATE(2021,3,1),'Calculos Sin Estabilizacion'!$D$179,0)+IF(A9=DATE(2021,4,1),'Calculos Sin Estabilizacion'!$D$180,0)+IF(A9=DATE(2021,5,1),'Calculos Sin Estabilizacion'!$D$181,0)+IF(A9=DATE(2021,6,1),'Calculos Sin Estabilizacion'!$D$182,0)+IF(A9=DATE(2021,7,1),'Calculos Sin Estabilizacion'!$D$183,0)+IF(A9=DATE(2021,8,1),'Calculos Sin Estabilizacion'!$D$184,0)+IF(A9=DATE(2021,9,1),'Calculos Sin Estabilizacion'!$D$185,0)+IF(A9=DATE(2021,10,1),'Calculos Sin Estabilizacion'!$D$186,0)+IF(A9=DATE(2021,11,1),'Calculos Sin Estabilizacion'!$D$187,0)+IF(A9=DATE(2021,12,1),'Calculos Sin Estabilizacion'!$D$188,0)+IF(A9=DATE(2022,1,1),'Calculos Sin Estabilizacion'!$D$189,0)+IF(A9=DATE(2022,2,1),'Calculos Sin Estabilizacion'!$D$190,0)+IF(A9=DATE(2022,3,1),'Calculos Sin Estabilizacion'!$D$191,0)+IF(A9=DATE(2022,4,1),'Calculos Sin Estabilizacion'!$D$192,0)+IF(A9=DATE(2022,5,1),'Calculos Sin Estabilizacion'!$D$193,0)+IF(A9=DATE(2022,6,1),'Calculos Sin Estabilizacion'!$D$194,0)+IF(A9=DATE(2022,7,1),'Calculos Sin Estabilizacion'!$D$195,0)</f>
        <v>12053.636437986857</v>
      </c>
      <c r="C9" s="81">
        <f>IF(A9=DATE(2021,1,1),'Calculos Con Estabilizacion'!$D$177,0)+IF(A9=DATE(2021,2,1),'Calculos Con Estabilizacion'!$D$178,0)+IF(A9=DATE(2021,3,1),'Calculos Con Estabilizacion'!$D$179,0)+IF(A9=DATE(2021,4,1),'Calculos Con Estabilizacion'!$D$180,0)+IF(A9=DATE(2021,5,1),'Calculos Con Estabilizacion'!$D$181,0)+IF(A9=DATE(2021,6,1),'Calculos Con Estabilizacion'!$D$182,0)+IF(A9=DATE(2021,7,1),'Calculos Con Estabilizacion'!$D$183,0)+IF(A9=DATE(2021,8,1),'Calculos Con Estabilizacion'!$D$184,0)+IF(A9=DATE(2021,9,1),'Calculos Con Estabilizacion'!$D$185,0)+IF(A9=DATE(2021,10,1),'Calculos Con Estabilizacion'!$D$186,0)+IF(A9=DATE(2021,11,1),'Calculos Con Estabilizacion'!$D$187,0)+IF(A9=DATE(2021,12,1),'Calculos Con Estabilizacion'!$D$188,0)+IF(A9=DATE(2022,1,1),'Calculos Con Estabilizacion'!$D$189,0)+IF(A9=DATE(2022,2,1),'Calculos Con Estabilizacion'!$D$190,0)+IF(A9=DATE(2022,3,1),'Calculos Con Estabilizacion'!$D$191,0)+IF(A9=DATE(2022,4,1),'Calculos Con Estabilizacion'!$D$192,0)+IF(A9=DATE(2022,5,1),'Calculos Con Estabilizacion'!$D$193,0)+IF(A9=DATE(2022,6,1),'Calculos Con Estabilizacion'!$D$194,0)+IF(A9=DATE(2022,7,1),'Calculos Con Estabilizacion'!$D$195,0)+D9</f>
        <v>14916.288282479934</v>
      </c>
      <c r="D9" s="72">
        <f>IF(A9=DATE(2022,7,1),(IF('Carga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9" s="75">
        <f t="shared" si="0"/>
        <v>-2862.6518444930771</v>
      </c>
      <c r="F9" s="113">
        <f t="shared" si="1"/>
        <v>0</v>
      </c>
    </row>
    <row r="10" spans="1:6" x14ac:dyDescent="0.25">
      <c r="A10" s="71">
        <f>+'Carga de datos'!H14</f>
        <v>44621</v>
      </c>
      <c r="B10" s="81">
        <f>IF(A10=DATE(2021,1,1),'Calculos Sin Estabilizacion'!$D$177,0)+IF(A10=DATE(2021,2,1),'Calculos Sin Estabilizacion'!$D$178,0)+IF(A10=DATE(2021,3,1),'Calculos Sin Estabilizacion'!$D$179,0)+IF(A10=DATE(2021,4,1),'Calculos Sin Estabilizacion'!$D$180,0)+IF(A10=DATE(2021,5,1),'Calculos Sin Estabilizacion'!$D$181,0)+IF(A10=DATE(2021,6,1),'Calculos Sin Estabilizacion'!$D$182,0)+IF(A10=DATE(2021,7,1),'Calculos Sin Estabilizacion'!$D$183,0)+IF(A10=DATE(2021,8,1),'Calculos Sin Estabilizacion'!$D$184,0)+IF(A10=DATE(2021,9,1),'Calculos Sin Estabilizacion'!$D$185,0)+IF(A10=DATE(2021,10,1),'Calculos Sin Estabilizacion'!$D$186,0)+IF(A10=DATE(2021,11,1),'Calculos Sin Estabilizacion'!$D$187,0)+IF(A10=DATE(2021,12,1),'Calculos Sin Estabilizacion'!$D$188,0)+IF(A10=DATE(2022,1,1),'Calculos Sin Estabilizacion'!$D$189,0)+IF(A10=DATE(2022,2,1),'Calculos Sin Estabilizacion'!$D$190,0)+IF(A10=DATE(2022,3,1),'Calculos Sin Estabilizacion'!$D$191,0)+IF(A10=DATE(2022,4,1),'Calculos Sin Estabilizacion'!$D$192,0)+IF(A10=DATE(2022,5,1),'Calculos Sin Estabilizacion'!$D$193,0)+IF(A10=DATE(2022,6,1),'Calculos Sin Estabilizacion'!$D$194,0)+IF(A10=DATE(2022,7,1),'Calculos Sin Estabilizacion'!$D$195,0)</f>
        <v>10144.380777169921</v>
      </c>
      <c r="C10" s="81">
        <f>IF(A10=DATE(2021,1,1),'Calculos Con Estabilizacion'!$D$177,0)+IF(A10=DATE(2021,2,1),'Calculos Con Estabilizacion'!$D$178,0)+IF(A10=DATE(2021,3,1),'Calculos Con Estabilizacion'!$D$179,0)+IF(A10=DATE(2021,4,1),'Calculos Con Estabilizacion'!$D$180,0)+IF(A10=DATE(2021,5,1),'Calculos Con Estabilizacion'!$D$181,0)+IF(A10=DATE(2021,6,1),'Calculos Con Estabilizacion'!$D$182,0)+IF(A10=DATE(2021,7,1),'Calculos Con Estabilizacion'!$D$183,0)+IF(A10=DATE(2021,8,1),'Calculos Con Estabilizacion'!$D$184,0)+IF(A10=DATE(2021,9,1),'Calculos Con Estabilizacion'!$D$185,0)+IF(A10=DATE(2021,10,1),'Calculos Con Estabilizacion'!$D$186,0)+IF(A10=DATE(2021,11,1),'Calculos Con Estabilizacion'!$D$187,0)+IF(A10=DATE(2021,12,1),'Calculos Con Estabilizacion'!$D$188,0)+IF(A10=DATE(2022,1,1),'Calculos Con Estabilizacion'!$D$189,0)+IF(A10=DATE(2022,2,1),'Calculos Con Estabilizacion'!$D$190,0)+IF(A10=DATE(2022,3,1),'Calculos Con Estabilizacion'!$D$191,0)+IF(A10=DATE(2022,4,1),'Calculos Con Estabilizacion'!$D$192,0)+IF(A10=DATE(2022,5,1),'Calculos Con Estabilizacion'!$D$193,0)+IF(A10=DATE(2022,6,1),'Calculos Con Estabilizacion'!$D$194,0)+IF(A10=DATE(2022,7,1),'Calculos Con Estabilizacion'!$D$195,0)+D10</f>
        <v>14374.165327327195</v>
      </c>
      <c r="D10" s="72">
        <f>IF(A10=DATE(2022,7,1),(IF('Carga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10" s="75">
        <f t="shared" si="0"/>
        <v>-4229.7845501572738</v>
      </c>
      <c r="F10" s="113">
        <f t="shared" si="1"/>
        <v>0</v>
      </c>
    </row>
    <row r="11" spans="1:6" x14ac:dyDescent="0.25">
      <c r="A11" s="71">
        <f>+'Carga de datos'!H15</f>
        <v>44652</v>
      </c>
      <c r="B11" s="81">
        <f>IF(A11=DATE(2021,1,1),'Calculos Sin Estabilizacion'!$D$177,0)+IF(A11=DATE(2021,2,1),'Calculos Sin Estabilizacion'!$D$178,0)+IF(A11=DATE(2021,3,1),'Calculos Sin Estabilizacion'!$D$179,0)+IF(A11=DATE(2021,4,1),'Calculos Sin Estabilizacion'!$D$180,0)+IF(A11=DATE(2021,5,1),'Calculos Sin Estabilizacion'!$D$181,0)+IF(A11=DATE(2021,6,1),'Calculos Sin Estabilizacion'!$D$182,0)+IF(A11=DATE(2021,7,1),'Calculos Sin Estabilizacion'!$D$183,0)+IF(A11=DATE(2021,8,1),'Calculos Sin Estabilizacion'!$D$184,0)+IF(A11=DATE(2021,9,1),'Calculos Sin Estabilizacion'!$D$185,0)+IF(A11=DATE(2021,10,1),'Calculos Sin Estabilizacion'!$D$186,0)+IF(A11=DATE(2021,11,1),'Calculos Sin Estabilizacion'!$D$187,0)+IF(A11=DATE(2021,12,1),'Calculos Sin Estabilizacion'!$D$188,0)+IF(A11=DATE(2022,1,1),'Calculos Sin Estabilizacion'!$D$189,0)+IF(A11=DATE(2022,2,1),'Calculos Sin Estabilizacion'!$D$190,0)+IF(A11=DATE(2022,3,1),'Calculos Sin Estabilizacion'!$D$191,0)+IF(A11=DATE(2022,4,1),'Calculos Sin Estabilizacion'!$D$192,0)+IF(A11=DATE(2022,5,1),'Calculos Sin Estabilizacion'!$D$193,0)+IF(A11=DATE(2022,6,1),'Calculos Sin Estabilizacion'!$D$194,0)+IF(A11=DATE(2022,7,1),'Calculos Sin Estabilizacion'!$D$195,0)</f>
        <v>8293.8591753501551</v>
      </c>
      <c r="C11" s="81">
        <f>IF(A11=DATE(2021,1,1),'Calculos Con Estabilizacion'!$D$177,0)+IF(A11=DATE(2021,2,1),'Calculos Con Estabilizacion'!$D$178,0)+IF(A11=DATE(2021,3,1),'Calculos Con Estabilizacion'!$D$179,0)+IF(A11=DATE(2021,4,1),'Calculos Con Estabilizacion'!$D$180,0)+IF(A11=DATE(2021,5,1),'Calculos Con Estabilizacion'!$D$181,0)+IF(A11=DATE(2021,6,1),'Calculos Con Estabilizacion'!$D$182,0)+IF(A11=DATE(2021,7,1),'Calculos Con Estabilizacion'!$D$183,0)+IF(A11=DATE(2021,8,1),'Calculos Con Estabilizacion'!$D$184,0)+IF(A11=DATE(2021,9,1),'Calculos Con Estabilizacion'!$D$185,0)+IF(A11=DATE(2021,10,1),'Calculos Con Estabilizacion'!$D$186,0)+IF(A11=DATE(2021,11,1),'Calculos Con Estabilizacion'!$D$187,0)+IF(A11=DATE(2021,12,1),'Calculos Con Estabilizacion'!$D$188,0)+IF(A11=DATE(2022,1,1),'Calculos Con Estabilizacion'!$D$189,0)+IF(A11=DATE(2022,2,1),'Calculos Con Estabilizacion'!$D$190,0)+IF(A11=DATE(2022,3,1),'Calculos Con Estabilizacion'!$D$191,0)+IF(A11=DATE(2022,4,1),'Calculos Con Estabilizacion'!$D$192,0)+IF(A11=DATE(2022,5,1),'Calculos Con Estabilizacion'!$D$193,0)+IF(A11=DATE(2022,6,1),'Calculos Con Estabilizacion'!$D$194,0)+IF(A11=DATE(2022,7,1),'Calculos Con Estabilizacion'!$D$195,0)+D11</f>
        <v>13260.919420731789</v>
      </c>
      <c r="D11" s="72">
        <f>IF(A11=DATE(2022,7,1),(IF('Carga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11" s="75">
        <f t="shared" si="0"/>
        <v>-4967.0602453816336</v>
      </c>
      <c r="F11" s="113">
        <f t="shared" si="1"/>
        <v>0</v>
      </c>
    </row>
    <row r="12" spans="1:6" x14ac:dyDescent="0.25">
      <c r="A12" s="71">
        <f>+'Carga de datos'!H16</f>
        <v>44682</v>
      </c>
      <c r="B12" s="81">
        <f>IF(A12=DATE(2021,1,1),'Calculos Sin Estabilizacion'!$D$177,0)+IF(A12=DATE(2021,2,1),'Calculos Sin Estabilizacion'!$D$178,0)+IF(A12=DATE(2021,3,1),'Calculos Sin Estabilizacion'!$D$179,0)+IF(A12=DATE(2021,4,1),'Calculos Sin Estabilizacion'!$D$180,0)+IF(A12=DATE(2021,5,1),'Calculos Sin Estabilizacion'!$D$181,0)+IF(A12=DATE(2021,6,1),'Calculos Sin Estabilizacion'!$D$182,0)+IF(A12=DATE(2021,7,1),'Calculos Sin Estabilizacion'!$D$183,0)+IF(A12=DATE(2021,8,1),'Calculos Sin Estabilizacion'!$D$184,0)+IF(A12=DATE(2021,9,1),'Calculos Sin Estabilizacion'!$D$185,0)+IF(A12=DATE(2021,10,1),'Calculos Sin Estabilizacion'!$D$186,0)+IF(A12=DATE(2021,11,1),'Calculos Sin Estabilizacion'!$D$187,0)+IF(A12=DATE(2021,12,1),'Calculos Sin Estabilizacion'!$D$188,0)+IF(A12=DATE(2022,1,1),'Calculos Sin Estabilizacion'!$D$189,0)+IF(A12=DATE(2022,2,1),'Calculos Sin Estabilizacion'!$D$190,0)+IF(A12=DATE(2022,3,1),'Calculos Sin Estabilizacion'!$D$191,0)+IF(A12=DATE(2022,4,1),'Calculos Sin Estabilizacion'!$D$192,0)+IF(A12=DATE(2022,5,1),'Calculos Sin Estabilizacion'!$D$193,0)+IF(A12=DATE(2022,6,1),'Calculos Sin Estabilizacion'!$D$194,0)+IF(A12=DATE(2022,7,1),'Calculos Sin Estabilizacion'!$D$195,0)</f>
        <v>6108.3318751537417</v>
      </c>
      <c r="C12" s="81">
        <f>IF(A12=DATE(2021,1,1),'Calculos Con Estabilizacion'!$D$177,0)+IF(A12=DATE(2021,2,1),'Calculos Con Estabilizacion'!$D$178,0)+IF(A12=DATE(2021,3,1),'Calculos Con Estabilizacion'!$D$179,0)+IF(A12=DATE(2021,4,1),'Calculos Con Estabilizacion'!$D$180,0)+IF(A12=DATE(2021,5,1),'Calculos Con Estabilizacion'!$D$181,0)+IF(A12=DATE(2021,6,1),'Calculos Con Estabilizacion'!$D$182,0)+IF(A12=DATE(2021,7,1),'Calculos Con Estabilizacion'!$D$183,0)+IF(A12=DATE(2021,8,1),'Calculos Con Estabilizacion'!$D$184,0)+IF(A12=DATE(2021,9,1),'Calculos Con Estabilizacion'!$D$185,0)+IF(A12=DATE(2021,10,1),'Calculos Con Estabilizacion'!$D$186,0)+IF(A12=DATE(2021,11,1),'Calculos Con Estabilizacion'!$D$187,0)+IF(A12=DATE(2021,12,1),'Calculos Con Estabilizacion'!$D$188,0)+IF(A12=DATE(2022,1,1),'Calculos Con Estabilizacion'!$D$189,0)+IF(A12=DATE(2022,2,1),'Calculos Con Estabilizacion'!$D$190,0)+IF(A12=DATE(2022,3,1),'Calculos Con Estabilizacion'!$D$191,0)+IF(A12=DATE(2022,4,1),'Calculos Con Estabilizacion'!$D$192,0)+IF(A12=DATE(2022,5,1),'Calculos Con Estabilizacion'!$D$193,0)+IF(A12=DATE(2022,6,1),'Calculos Con Estabilizacion'!$D$194,0)+IF(A12=DATE(2022,7,1),'Calculos Con Estabilizacion'!$D$195,0)+D12</f>
        <v>11157.10339826708</v>
      </c>
      <c r="D12" s="72">
        <f>IF(A12=DATE(2022,7,1),(IF('Carga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12" s="75">
        <f t="shared" si="0"/>
        <v>-5048.7715231133379</v>
      </c>
      <c r="F12" s="113">
        <f t="shared" si="1"/>
        <v>0</v>
      </c>
    </row>
    <row r="13" spans="1:6" x14ac:dyDescent="0.25">
      <c r="A13" s="71">
        <f>+'Carga de datos'!H17</f>
        <v>44713</v>
      </c>
      <c r="B13" s="81">
        <f>IF(A13=DATE(2021,1,1),'Calculos Sin Estabilizacion'!$D$177,0)+IF(A13=DATE(2021,2,1),'Calculos Sin Estabilizacion'!$D$178,0)+IF(A13=DATE(2021,3,1),'Calculos Sin Estabilizacion'!$D$179,0)+IF(A13=DATE(2021,4,1),'Calculos Sin Estabilizacion'!$D$180,0)+IF(A13=DATE(2021,5,1),'Calculos Sin Estabilizacion'!$D$181,0)+IF(A13=DATE(2021,6,1),'Calculos Sin Estabilizacion'!$D$182,0)+IF(A13=DATE(2021,7,1),'Calculos Sin Estabilizacion'!$D$183,0)+IF(A13=DATE(2021,8,1),'Calculos Sin Estabilizacion'!$D$184,0)+IF(A13=DATE(2021,9,1),'Calculos Sin Estabilizacion'!$D$185,0)+IF(A13=DATE(2021,10,1),'Calculos Sin Estabilizacion'!$D$186,0)+IF(A13=DATE(2021,11,1),'Calculos Sin Estabilizacion'!$D$187,0)+IF(A13=DATE(2021,12,1),'Calculos Sin Estabilizacion'!$D$188,0)+IF(A13=DATE(2022,1,1),'Calculos Sin Estabilizacion'!$D$189,0)+IF(A13=DATE(2022,2,1),'Calculos Sin Estabilizacion'!$D$190,0)+IF(A13=DATE(2022,3,1),'Calculos Sin Estabilizacion'!$D$191,0)+IF(A13=DATE(2022,4,1),'Calculos Sin Estabilizacion'!$D$192,0)+IF(A13=DATE(2022,5,1),'Calculos Sin Estabilizacion'!$D$193,0)+IF(A13=DATE(2022,6,1),'Calculos Sin Estabilizacion'!$D$194,0)+IF(A13=DATE(2022,7,1),'Calculos Sin Estabilizacion'!$D$195,0)</f>
        <v>5046.7252596120634</v>
      </c>
      <c r="C13" s="81">
        <f>IF(A13=DATE(2021,1,1),'Calculos Con Estabilizacion'!$D$177,0)+IF(A13=DATE(2021,2,1),'Calculos Con Estabilizacion'!$D$178,0)+IF(A13=DATE(2021,3,1),'Calculos Con Estabilizacion'!$D$179,0)+IF(A13=DATE(2021,4,1),'Calculos Con Estabilizacion'!$D$180,0)+IF(A13=DATE(2021,5,1),'Calculos Con Estabilizacion'!$D$181,0)+IF(A13=DATE(2021,6,1),'Calculos Con Estabilizacion'!$D$182,0)+IF(A13=DATE(2021,7,1),'Calculos Con Estabilizacion'!$D$183,0)+IF(A13=DATE(2021,8,1),'Calculos Con Estabilizacion'!$D$184,0)+IF(A13=DATE(2021,9,1),'Calculos Con Estabilizacion'!$D$185,0)+IF(A13=DATE(2021,10,1),'Calculos Con Estabilizacion'!$D$186,0)+IF(A13=DATE(2021,11,1),'Calculos Con Estabilizacion'!$D$187,0)+IF(A13=DATE(2021,12,1),'Calculos Con Estabilizacion'!$D$188,0)+IF(A13=DATE(2022,1,1),'Calculos Con Estabilizacion'!$D$189,0)+IF(A13=DATE(2022,2,1),'Calculos Con Estabilizacion'!$D$190,0)+IF(A13=DATE(2022,3,1),'Calculos Con Estabilizacion'!$D$191,0)+IF(A13=DATE(2022,4,1),'Calculos Con Estabilizacion'!$D$192,0)+IF(A13=DATE(2022,5,1),'Calculos Con Estabilizacion'!$D$193,0)+IF(A13=DATE(2022,6,1),'Calculos Con Estabilizacion'!$D$194,0)+IF(A13=DATE(2022,7,1),'Calculos Con Estabilizacion'!$D$195,0)+D13</f>
        <v>9246.0142084852905</v>
      </c>
      <c r="D13" s="72">
        <f>IF(A13=DATE(2022,7,1),(IF('Carga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0</v>
      </c>
      <c r="E13" s="75">
        <f t="shared" si="0"/>
        <v>-4199.2889488732271</v>
      </c>
      <c r="F13" s="113">
        <f t="shared" si="1"/>
        <v>0</v>
      </c>
    </row>
    <row r="14" spans="1:6" x14ac:dyDescent="0.25">
      <c r="A14" s="71">
        <f>+'Carga de datos'!H18</f>
        <v>44743</v>
      </c>
      <c r="B14" s="81">
        <f>IF(A14=DATE(2021,1,1),'Calculos Sin Estabilizacion'!$D$177,0)+IF(A14=DATE(2021,2,1),'Calculos Sin Estabilizacion'!$D$178,0)+IF(A14=DATE(2021,3,1),'Calculos Sin Estabilizacion'!$D$179,0)+IF(A14=DATE(2021,4,1),'Calculos Sin Estabilizacion'!$D$180,0)+IF(A14=DATE(2021,5,1),'Calculos Sin Estabilizacion'!$D$181,0)+IF(A14=DATE(2021,6,1),'Calculos Sin Estabilizacion'!$D$182,0)+IF(A14=DATE(2021,7,1),'Calculos Sin Estabilizacion'!$D$183,0)+IF(A14=DATE(2021,8,1),'Calculos Sin Estabilizacion'!$D$184,0)+IF(A14=DATE(2021,9,1),'Calculos Sin Estabilizacion'!$D$185,0)+IF(A14=DATE(2021,10,1),'Calculos Sin Estabilizacion'!$D$186,0)+IF(A14=DATE(2021,11,1),'Calculos Sin Estabilizacion'!$D$187,0)+IF(A14=DATE(2021,12,1),'Calculos Sin Estabilizacion'!$D$188,0)+IF(A14=DATE(2022,1,1),'Calculos Sin Estabilizacion'!$D$189,0)+IF(A14=DATE(2022,2,1),'Calculos Sin Estabilizacion'!$D$190,0)+IF(A14=DATE(2022,3,1),'Calculos Sin Estabilizacion'!$D$191,0)+IF(A14=DATE(2022,4,1),'Calculos Sin Estabilizacion'!$D$192,0)+IF(A14=DATE(2022,5,1),'Calculos Sin Estabilizacion'!$D$193,0)+IF(A14=DATE(2022,6,1),'Calculos Sin Estabilizacion'!$D$194,0)+IF(A14=DATE(2022,7,1),'Calculos Sin Estabilizacion'!$D$195,0)</f>
        <v>6118.985990768374</v>
      </c>
      <c r="C14" s="81">
        <f>IF(A14=DATE(2021,1,1),'Calculos Con Estabilizacion'!$D$177,0)+IF(A14=DATE(2021,2,1),'Calculos Con Estabilizacion'!$D$178,0)+IF(A14=DATE(2021,3,1),'Calculos Con Estabilizacion'!$D$179,0)+IF(A14=DATE(2021,4,1),'Calculos Con Estabilizacion'!$D$180,0)+IF(A14=DATE(2021,5,1),'Calculos Con Estabilizacion'!$D$181,0)+IF(A14=DATE(2021,6,1),'Calculos Con Estabilizacion'!$D$182,0)+IF(A14=DATE(2021,7,1),'Calculos Con Estabilizacion'!$D$183,0)+IF(A14=DATE(2021,8,1),'Calculos Con Estabilizacion'!$D$184,0)+IF(A14=DATE(2021,9,1),'Calculos Con Estabilizacion'!$D$185,0)+IF(A14=DATE(2021,10,1),'Calculos Con Estabilizacion'!$D$186,0)+IF(A14=DATE(2021,11,1),'Calculos Con Estabilizacion'!$D$187,0)+IF(A14=DATE(2021,12,1),'Calculos Con Estabilizacion'!$D$188,0)+IF(A14=DATE(2022,1,1),'Calculos Con Estabilizacion'!$D$189,0)+IF(A14=DATE(2022,2,1),'Calculos Con Estabilizacion'!$D$190,0)+IF(A14=DATE(2022,3,1),'Calculos Con Estabilizacion'!$D$191,0)+IF(A14=DATE(2022,4,1),'Calculos Con Estabilizacion'!$D$192,0)+IF(A14=DATE(2022,5,1),'Calculos Con Estabilizacion'!$D$193,0)+IF(A14=DATE(2022,6,1),'Calculos Con Estabilizacion'!$D$194,0)+IF(A14=DATE(2022,7,1),'Calculos Con Estabilizacion'!$D$195,0)+D14</f>
        <v>7981.3869418039394</v>
      </c>
      <c r="D14" s="72">
        <f>IF(A14=DATE(2022,7,1),(IF('Carga de datos'!$G$7=8,'Calculos Sin Estabilizacion'!$E$184,0)+IF('Carga de datos'!$G$7=9,'Calculos Sin Estabilizacion'!$E$185,0)+IF('Carga de datos'!$G$7=10,'Calculos Sin Estabilizacion'!$E$186,0)+IF('Carga de datos'!$G$7=11,'Calculos Sin Estabilizacion'!$E$187,0)+IF('Carga de datos'!$G$7=12,'Calculos Sin Estabilizacion'!$E$188,0)+IF('Carga de datos'!$G$7=13,'Calculos Sin Estabilizacion'!$E$189,0)+IF('Carga de datos'!$G$7=14,'Calculos Sin Estabilizacion'!$E$190,0)+IF('Carga de datos'!$G$7=15,'Calculos Sin Estabilizacion'!$E$191,0)+IF('Carga de datos'!$G$7=16,'Calculos Sin Estabilizacion'!$E$192,0)+IF('Carga de datos'!$G$7=17,'Calculos Sin Estabilizacion'!$E$193,0)+IF('Carga de datos'!$G$7=18,'Calculos Sin Estabilizacion'!$E$194,0)+IF('Carga de datos'!$G$7=19,'Calculos Sin Estabilizacion'!$E$195,0))-(IF('Carga de datos'!$G$7=8,'Calculos Con Estabilizacion'!$E$184,0)+IF('Carga de datos'!$G$7=9,'Calculos Con Estabilizacion'!$E$185,0)+IF('Carga de datos'!$G$7=10,'Calculos Con Estabilizacion'!$E$186,0)+IF('Carga de datos'!$G$7=11,'Calculos Con Estabilizacion'!$E$187,0)+IF('Carga de datos'!$G$7=12,'Calculos Con Estabilizacion'!$E$188,0)+IF('Carga de datos'!$G$7=13,'Calculos Con Estabilizacion'!$E$189,0)+IF('Carga de datos'!$G$7=14,'Calculos Con Estabilizacion'!$E$190,0)+IF('Carga de datos'!$G$7=15,'Calculos Con Estabilizacion'!$E$191,0)+IF('Carga de datos'!$G$7=16,'Calculos Con Estabilizacion'!$E$192,0)+IF('Carga de datos'!$G$7=17,'Calculos Con Estabilizacion'!$E$193,0)+IF('Carga de datos'!$G$7=18,'Calculos Con Estabilizacion'!$E$194,0)+IF('Carga de datos'!$G$7=19,'Calculos Con Estabilizacion'!$E$195,0)),0)</f>
        <v>20.400355797086377</v>
      </c>
      <c r="E14" s="75">
        <f>B14-C14</f>
        <v>-1862.4009510355654</v>
      </c>
      <c r="F14" s="113">
        <f t="shared" si="1"/>
        <v>0</v>
      </c>
    </row>
    <row r="15" spans="1:6" x14ac:dyDescent="0.25">
      <c r="A15" s="63" t="s">
        <v>80</v>
      </c>
      <c r="B15" s="72">
        <f>+SUM(B3:B14)</f>
        <v>135511.15619074687</v>
      </c>
      <c r="C15" s="72">
        <f>+SUM(C3:C14)</f>
        <v>135511.15619074687</v>
      </c>
      <c r="D15" s="63"/>
      <c r="E15" s="73"/>
    </row>
    <row r="16" spans="1:6" x14ac:dyDescent="0.25">
      <c r="A16" s="63" t="s">
        <v>81</v>
      </c>
      <c r="B16" s="81">
        <f>B3/(IPC!$D70/IPC!$D$70)+B4/(IPC!$D71/IPC!$D$70)+B5/(IPC!$D72/IPC!$D$70)+B6/(IPC!$D73/IPC!$D$70)+B7/(IPC!$D74/IPC!$D$70)+B8/(IPC!$D75/IPC!$D$70)+B9/(IPC!$D76/IPC!$D$70)+B10/(IPC!$D77/IPC!$D$70)+B11/(IPC!$D78/IPC!$D$70)+B12/(IPC!$D79/IPC!$D$70)+B13/(IPC!$D80/IPC!$D$70)+B14/(IPC!$D81/IPC!$D$70)</f>
        <v>119446.28740838931</v>
      </c>
      <c r="C16" s="72">
        <f>C3/(IPC!$D70/IPC!$D$70)+C4/(IPC!$D71/IPC!$D$70)+C5/(IPC!$D72/IPC!$D$70)+C6/(IPC!$D73/IPC!$D$70)+C7/(IPC!$D74/IPC!$D$70)+C8/(IPC!$D75/IPC!$D$70)+C9/(IPC!$D76/IPC!$D$70)+C10/(IPC!$D77/IPC!$D$70)+C11/(IPC!$D78/IPC!$D$70)+C12/(IPC!$D79/IPC!$D$70)+C13/(IPC!$D80/IPC!$D$70)+IF(C14&gt;=0,C14/(IPC!$D81/IPC!$D$70),0)</f>
        <v>115516.04619476598</v>
      </c>
      <c r="D16" s="63" t="s">
        <v>101</v>
      </c>
      <c r="E16" s="72">
        <f>B16-C16</f>
        <v>3930.2412136233324</v>
      </c>
    </row>
    <row r="17" spans="1:5" x14ac:dyDescent="0.25">
      <c r="E17" s="83"/>
    </row>
    <row r="18" spans="1:5" x14ac:dyDescent="0.25">
      <c r="A18" s="60" t="s">
        <v>83</v>
      </c>
      <c r="E18" s="83"/>
    </row>
    <row r="19" spans="1:5" x14ac:dyDescent="0.25">
      <c r="B19" s="85"/>
    </row>
    <row r="20" spans="1:5" x14ac:dyDescent="0.25"/>
    <row r="21" spans="1:5" x14ac:dyDescent="0.25">
      <c r="A21" s="60" t="s">
        <v>82</v>
      </c>
    </row>
  </sheetData>
  <conditionalFormatting sqref="E3:E14">
    <cfRule type="cellIs" dxfId="4" priority="4" operator="lessThan">
      <formula>0</formula>
    </cfRule>
    <cfRule type="cellIs" dxfId="3" priority="5" operator="greaterThan">
      <formula>0</formula>
    </cfRule>
  </conditionalFormatting>
  <conditionalFormatting sqref="C16">
    <cfRule type="expression" dxfId="2" priority="3">
      <formula>$C$16&lt;$B$16</formula>
    </cfRule>
  </conditionalFormatting>
  <conditionalFormatting sqref="B16">
    <cfRule type="expression" dxfId="1" priority="2">
      <formula>$B$16&lt;$C$16</formula>
    </cfRule>
  </conditionalFormatting>
  <conditionalFormatting sqref="E16">
    <cfRule type="expression" dxfId="0" priority="1">
      <formula>$C$16&lt;$B$16</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BS267"/>
  <sheetViews>
    <sheetView topLeftCell="A121" zoomScale="70" zoomScaleNormal="70" workbookViewId="0">
      <selection activeCell="J136" sqref="J136"/>
    </sheetView>
  </sheetViews>
  <sheetFormatPr baseColWidth="10" defaultRowHeight="15" x14ac:dyDescent="0.25"/>
  <cols>
    <col min="2" max="2" width="11.85546875" bestFit="1" customWidth="1"/>
    <col min="3" max="3" width="18" bestFit="1" customWidth="1"/>
    <col min="7" max="7" width="12.42578125" customWidth="1"/>
    <col min="51" max="51" width="13" customWidth="1"/>
    <col min="57" max="57" width="12.28515625" bestFit="1" customWidth="1"/>
    <col min="63" max="63" width="12.28515625" bestFit="1" customWidth="1"/>
  </cols>
  <sheetData>
    <row r="1" spans="1:15" x14ac:dyDescent="0.25">
      <c r="B1" t="s">
        <v>0</v>
      </c>
      <c r="C1" t="s">
        <v>1</v>
      </c>
      <c r="D1" t="s">
        <v>2</v>
      </c>
    </row>
    <row r="2" spans="1:15" x14ac:dyDescent="0.25">
      <c r="A2" s="3">
        <v>43466</v>
      </c>
      <c r="B2" s="44"/>
      <c r="C2" s="44"/>
      <c r="D2" s="1"/>
      <c r="E2" s="38"/>
      <c r="F2" s="2"/>
      <c r="N2" s="1"/>
      <c r="O2" s="1"/>
    </row>
    <row r="3" spans="1:15" x14ac:dyDescent="0.25">
      <c r="A3" s="3">
        <v>43497</v>
      </c>
      <c r="B3" s="44"/>
      <c r="C3" s="44"/>
      <c r="D3" s="1"/>
      <c r="E3" s="38"/>
      <c r="F3" s="2"/>
      <c r="N3" s="1"/>
      <c r="O3" s="1"/>
    </row>
    <row r="4" spans="1:15" x14ac:dyDescent="0.25">
      <c r="A4" s="3">
        <v>43525</v>
      </c>
      <c r="B4" s="44"/>
      <c r="C4" s="44"/>
      <c r="D4" s="1"/>
      <c r="E4" s="38"/>
      <c r="F4" s="2"/>
      <c r="N4" s="1"/>
      <c r="O4" s="1"/>
    </row>
    <row r="5" spans="1:15" x14ac:dyDescent="0.25">
      <c r="A5" s="3">
        <v>43556</v>
      </c>
      <c r="B5" s="44"/>
      <c r="C5" s="44"/>
      <c r="D5" s="1"/>
      <c r="E5" s="38"/>
      <c r="F5" s="2"/>
      <c r="N5" s="1"/>
      <c r="O5" s="1"/>
    </row>
    <row r="6" spans="1:15" x14ac:dyDescent="0.25">
      <c r="A6" s="3">
        <v>43586</v>
      </c>
      <c r="B6" s="44"/>
      <c r="C6" s="44"/>
      <c r="D6" s="1"/>
      <c r="E6" s="38"/>
      <c r="F6" s="2"/>
      <c r="N6" s="1"/>
      <c r="O6" s="1"/>
    </row>
    <row r="7" spans="1:15" x14ac:dyDescent="0.25">
      <c r="A7" s="3">
        <v>43617</v>
      </c>
      <c r="B7" s="44"/>
      <c r="C7" s="44"/>
      <c r="D7" s="1"/>
      <c r="E7" s="38"/>
      <c r="F7" s="2"/>
      <c r="N7" s="1"/>
      <c r="O7" s="1"/>
    </row>
    <row r="8" spans="1:15" x14ac:dyDescent="0.25">
      <c r="A8" s="3">
        <v>43647</v>
      </c>
      <c r="B8" s="103">
        <f>+'Carga de datos'!C21</f>
        <v>76.417748917748909</v>
      </c>
      <c r="C8" s="103">
        <f>+'Carga de datos'!D21</f>
        <v>1618.5064935064938</v>
      </c>
      <c r="D8" s="1">
        <f t="shared" ref="D8:D31" si="0">B8+C8</f>
        <v>1694.9242424242427</v>
      </c>
      <c r="E8" s="38">
        <f>+'Carga de datos'!F21</f>
        <v>17</v>
      </c>
      <c r="F8" s="2"/>
      <c r="N8" s="1"/>
      <c r="O8" s="1"/>
    </row>
    <row r="9" spans="1:15" x14ac:dyDescent="0.25">
      <c r="A9" s="3">
        <v>43678</v>
      </c>
      <c r="B9" s="103">
        <f>+'Carga de datos'!C22</f>
        <v>307.88896958304855</v>
      </c>
      <c r="C9" s="103">
        <f>+'Carga de datos'!D22</f>
        <v>2696.8576982228296</v>
      </c>
      <c r="D9" s="1">
        <f t="shared" ref="D9:D19" si="1">B9+C9</f>
        <v>3004.7466678058781</v>
      </c>
      <c r="E9" s="38">
        <f>+'Carga de datos'!F22</f>
        <v>17</v>
      </c>
      <c r="F9" s="2"/>
      <c r="N9" s="1"/>
      <c r="O9" s="1"/>
    </row>
    <row r="10" spans="1:15" x14ac:dyDescent="0.25">
      <c r="A10" s="3">
        <v>43709</v>
      </c>
      <c r="B10" s="103">
        <f>+'Carga de datos'!C23</f>
        <v>580.23667122351333</v>
      </c>
      <c r="C10" s="103">
        <f>+'Carga de datos'!D23</f>
        <v>3233.1895078605608</v>
      </c>
      <c r="D10" s="1">
        <f t="shared" si="1"/>
        <v>3813.4261790840742</v>
      </c>
      <c r="E10" s="38">
        <f>+'Carga de datos'!F23</f>
        <v>17</v>
      </c>
      <c r="F10" s="2"/>
      <c r="N10" s="1"/>
      <c r="O10" s="1"/>
    </row>
    <row r="11" spans="1:15" x14ac:dyDescent="0.25">
      <c r="A11" s="3">
        <v>43739</v>
      </c>
      <c r="B11" s="103">
        <f>+'Carga de datos'!C24</f>
        <v>693.05387047163367</v>
      </c>
      <c r="C11" s="103">
        <f>+'Carga de datos'!D24</f>
        <v>3565.0645078605608</v>
      </c>
      <c r="D11" s="1">
        <f t="shared" si="1"/>
        <v>4258.118378332194</v>
      </c>
      <c r="E11" s="38">
        <f>+'Carga de datos'!F24</f>
        <v>17</v>
      </c>
      <c r="F11" s="2"/>
      <c r="N11" s="1"/>
      <c r="O11" s="1"/>
    </row>
    <row r="12" spans="1:15" x14ac:dyDescent="0.25">
      <c r="A12" s="3">
        <v>43770</v>
      </c>
      <c r="B12" s="103">
        <f>+'Carga de datos'!C25</f>
        <v>1151.4332706766918</v>
      </c>
      <c r="C12" s="103">
        <f>+'Carga de datos'!D25</f>
        <v>3919.1772043745727</v>
      </c>
      <c r="D12" s="1">
        <f t="shared" si="1"/>
        <v>5070.6104750512641</v>
      </c>
      <c r="E12" s="38">
        <f>+'Carga de datos'!F25</f>
        <v>17</v>
      </c>
      <c r="F12" s="2"/>
      <c r="N12" s="1"/>
      <c r="O12" s="1"/>
    </row>
    <row r="13" spans="1:15" x14ac:dyDescent="0.25">
      <c r="A13" s="3">
        <v>43800</v>
      </c>
      <c r="B13" s="103">
        <f>+'Carga de datos'!C26</f>
        <v>1068.0997949419002</v>
      </c>
      <c r="C13" s="103">
        <f>+'Carga de datos'!D26</f>
        <v>3231.3830741626793</v>
      </c>
      <c r="D13" s="1">
        <f t="shared" si="1"/>
        <v>4299.4828691045795</v>
      </c>
      <c r="E13" s="38">
        <f>+'Carga de datos'!F26</f>
        <v>17</v>
      </c>
      <c r="F13" s="2"/>
      <c r="N13" s="1"/>
      <c r="O13" s="1"/>
    </row>
    <row r="14" spans="1:15" x14ac:dyDescent="0.25">
      <c r="A14" s="3">
        <v>43831</v>
      </c>
      <c r="B14" s="103">
        <f>+'Carga de datos'!C27</f>
        <v>548.65857826384149</v>
      </c>
      <c r="C14" s="103">
        <f>+'Carga de datos'!D27</f>
        <v>3452.8355690362268</v>
      </c>
      <c r="D14" s="1">
        <f t="shared" si="1"/>
        <v>4001.4941473000681</v>
      </c>
      <c r="E14" s="38">
        <f>+'Carga de datos'!F27</f>
        <v>17</v>
      </c>
      <c r="F14" s="2"/>
      <c r="N14" s="1"/>
      <c r="O14" s="1"/>
    </row>
    <row r="15" spans="1:15" x14ac:dyDescent="0.25">
      <c r="A15" s="3">
        <v>43862</v>
      </c>
      <c r="B15" s="103">
        <f>+'Carga de datos'!C28</f>
        <v>488.5930735930736</v>
      </c>
      <c r="C15" s="103">
        <f>+'Carga de datos'!D28</f>
        <v>2912.3755411255411</v>
      </c>
      <c r="D15" s="1">
        <f t="shared" si="1"/>
        <v>3400.9686147186148</v>
      </c>
      <c r="E15" s="38">
        <f>+'Carga de datos'!F28</f>
        <v>17</v>
      </c>
      <c r="F15" s="2"/>
      <c r="N15" s="1"/>
      <c r="O15" s="1"/>
    </row>
    <row r="16" spans="1:15" x14ac:dyDescent="0.25">
      <c r="A16" s="3">
        <v>43891</v>
      </c>
      <c r="B16" s="103">
        <f>+'Carga de datos'!C29</f>
        <v>245.68722943722946</v>
      </c>
      <c r="C16" s="103">
        <f>+'Carga de datos'!D29</f>
        <v>2761.0768398268397</v>
      </c>
      <c r="D16" s="1">
        <f t="shared" si="1"/>
        <v>3006.7640692640689</v>
      </c>
      <c r="E16" s="38">
        <f>+'Carga de datos'!F29</f>
        <v>17</v>
      </c>
      <c r="F16" s="2"/>
      <c r="N16" s="1"/>
      <c r="O16" s="1"/>
    </row>
    <row r="17" spans="1:15" x14ac:dyDescent="0.25">
      <c r="A17" s="3">
        <v>43922</v>
      </c>
      <c r="B17" s="103">
        <f>+'Carga de datos'!C30</f>
        <v>306.29329004329003</v>
      </c>
      <c r="C17" s="103">
        <f>+'Carga de datos'!D30</f>
        <v>1892.1320346320349</v>
      </c>
      <c r="D17" s="1">
        <f t="shared" si="1"/>
        <v>2198.4253246753251</v>
      </c>
      <c r="E17" s="38">
        <f>+'Carga de datos'!F30</f>
        <v>17</v>
      </c>
      <c r="F17" s="2"/>
      <c r="N17" s="1"/>
      <c r="O17" s="1"/>
    </row>
    <row r="18" spans="1:15" x14ac:dyDescent="0.25">
      <c r="A18" s="3">
        <v>43952</v>
      </c>
      <c r="B18" s="103">
        <f>+'Carga de datos'!C31</f>
        <v>65.021645021645014</v>
      </c>
      <c r="C18" s="103">
        <f>+'Carga de datos'!D31</f>
        <v>1628.0047419685579</v>
      </c>
      <c r="D18" s="1">
        <f t="shared" si="1"/>
        <v>1693.026386990203</v>
      </c>
      <c r="E18" s="38">
        <f>+'Carga de datos'!F31</f>
        <v>17</v>
      </c>
      <c r="F18" s="2"/>
      <c r="N18" s="1"/>
      <c r="O18" s="1"/>
    </row>
    <row r="19" spans="1:15" x14ac:dyDescent="0.25">
      <c r="A19" s="3">
        <v>43983</v>
      </c>
      <c r="B19" s="103">
        <f>+'Carga de datos'!C32</f>
        <v>129.39678742310321</v>
      </c>
      <c r="C19" s="103">
        <f>+'Carga de datos'!D32</f>
        <v>1062.0252335383914</v>
      </c>
      <c r="D19" s="1">
        <f t="shared" si="1"/>
        <v>1191.4220209614946</v>
      </c>
      <c r="E19" s="38">
        <f>+'Carga de datos'!F32</f>
        <v>17</v>
      </c>
      <c r="F19" s="2"/>
      <c r="N19" s="1"/>
      <c r="O19" s="1"/>
    </row>
    <row r="20" spans="1:15" x14ac:dyDescent="0.25">
      <c r="A20" s="3">
        <v>44013</v>
      </c>
      <c r="B20" s="103">
        <f>+'Carga de datos'!C21</f>
        <v>76.417748917748909</v>
      </c>
      <c r="C20" s="103">
        <f>+'Carga de datos'!D21</f>
        <v>1618.5064935064938</v>
      </c>
      <c r="D20" s="1">
        <f t="shared" si="0"/>
        <v>1694.9242424242427</v>
      </c>
      <c r="E20" s="44">
        <f>+'Carga de datos'!F21</f>
        <v>17</v>
      </c>
      <c r="F20" s="2"/>
      <c r="N20" s="1"/>
      <c r="O20" s="1"/>
    </row>
    <row r="21" spans="1:15" x14ac:dyDescent="0.25">
      <c r="A21" s="3">
        <v>44044</v>
      </c>
      <c r="B21" s="103">
        <f>+'Carga de datos'!C22</f>
        <v>307.88896958304855</v>
      </c>
      <c r="C21" s="103">
        <f>+'Carga de datos'!D22</f>
        <v>2696.8576982228296</v>
      </c>
      <c r="D21" s="1">
        <f t="shared" si="0"/>
        <v>3004.7466678058781</v>
      </c>
      <c r="E21" s="44">
        <f>+'Carga de datos'!F22</f>
        <v>17</v>
      </c>
      <c r="F21" s="2"/>
      <c r="N21" s="1"/>
      <c r="O21" s="1"/>
    </row>
    <row r="22" spans="1:15" x14ac:dyDescent="0.25">
      <c r="A22" s="3">
        <v>44075</v>
      </c>
      <c r="B22" s="103">
        <f>+'Carga de datos'!C23</f>
        <v>580.23667122351333</v>
      </c>
      <c r="C22" s="103">
        <f>+'Carga de datos'!D23</f>
        <v>3233.1895078605608</v>
      </c>
      <c r="D22" s="1">
        <f t="shared" si="0"/>
        <v>3813.4261790840742</v>
      </c>
      <c r="E22" s="44">
        <f>+'Carga de datos'!F23</f>
        <v>17</v>
      </c>
      <c r="F22" s="2"/>
      <c r="N22" s="1"/>
      <c r="O22" s="1"/>
    </row>
    <row r="23" spans="1:15" x14ac:dyDescent="0.25">
      <c r="A23" s="3">
        <v>44105</v>
      </c>
      <c r="B23" s="103">
        <f>+'Carga de datos'!C24</f>
        <v>693.05387047163367</v>
      </c>
      <c r="C23" s="103">
        <f>+'Carga de datos'!D24</f>
        <v>3565.0645078605608</v>
      </c>
      <c r="D23" s="1">
        <f t="shared" si="0"/>
        <v>4258.118378332194</v>
      </c>
      <c r="E23" s="44">
        <f>+'Carga de datos'!F24</f>
        <v>17</v>
      </c>
      <c r="F23" s="2"/>
      <c r="N23" s="1"/>
      <c r="O23" s="1"/>
    </row>
    <row r="24" spans="1:15" x14ac:dyDescent="0.25">
      <c r="A24" s="3">
        <v>44136</v>
      </c>
      <c r="B24" s="103">
        <f>+'Carga de datos'!C25</f>
        <v>1151.4332706766918</v>
      </c>
      <c r="C24" s="103">
        <f>+'Carga de datos'!D25</f>
        <v>3919.1772043745727</v>
      </c>
      <c r="D24" s="1">
        <f t="shared" si="0"/>
        <v>5070.6104750512641</v>
      </c>
      <c r="E24" s="44">
        <f>+'Carga de datos'!F25</f>
        <v>17</v>
      </c>
      <c r="F24" s="2"/>
      <c r="N24" s="1"/>
      <c r="O24" s="1"/>
    </row>
    <row r="25" spans="1:15" x14ac:dyDescent="0.25">
      <c r="A25" s="3">
        <v>44166</v>
      </c>
      <c r="B25" s="103">
        <f>+'Carga de datos'!C26</f>
        <v>1068.0997949419002</v>
      </c>
      <c r="C25" s="103">
        <f>+'Carga de datos'!D26</f>
        <v>3231.3830741626793</v>
      </c>
      <c r="D25" s="1">
        <f t="shared" si="0"/>
        <v>4299.4828691045795</v>
      </c>
      <c r="E25" s="44">
        <f>+'Carga de datos'!F26</f>
        <v>17</v>
      </c>
      <c r="F25" s="2"/>
      <c r="N25" s="1"/>
      <c r="O25" s="1"/>
    </row>
    <row r="26" spans="1:15" x14ac:dyDescent="0.25">
      <c r="A26" s="3">
        <v>44197</v>
      </c>
      <c r="B26" s="103">
        <f>+'Carga de datos'!C27</f>
        <v>548.65857826384149</v>
      </c>
      <c r="C26" s="103">
        <f>+'Carga de datos'!D27</f>
        <v>3452.8355690362268</v>
      </c>
      <c r="D26" s="1">
        <f t="shared" si="0"/>
        <v>4001.4941473000681</v>
      </c>
      <c r="E26" s="44">
        <f>+'Carga de datos'!F27</f>
        <v>17</v>
      </c>
      <c r="F26" s="2"/>
      <c r="N26" s="1"/>
      <c r="O26" s="1"/>
    </row>
    <row r="27" spans="1:15" x14ac:dyDescent="0.25">
      <c r="A27" s="3">
        <v>44228</v>
      </c>
      <c r="B27" s="103">
        <f>+'Carga de datos'!C28</f>
        <v>488.5930735930736</v>
      </c>
      <c r="C27" s="103">
        <f>+'Carga de datos'!D28</f>
        <v>2912.3755411255411</v>
      </c>
      <c r="D27" s="1">
        <f t="shared" si="0"/>
        <v>3400.9686147186148</v>
      </c>
      <c r="E27" s="44">
        <f>+'Carga de datos'!F28</f>
        <v>17</v>
      </c>
      <c r="F27" s="2"/>
      <c r="N27" s="1"/>
      <c r="O27" s="1"/>
    </row>
    <row r="28" spans="1:15" x14ac:dyDescent="0.25">
      <c r="A28" s="3">
        <v>44256</v>
      </c>
      <c r="B28" s="103">
        <f>+'Carga de datos'!C29</f>
        <v>245.68722943722946</v>
      </c>
      <c r="C28" s="103">
        <f>+'Carga de datos'!D29</f>
        <v>2761.0768398268397</v>
      </c>
      <c r="D28" s="1">
        <f t="shared" si="0"/>
        <v>3006.7640692640689</v>
      </c>
      <c r="E28" s="44">
        <f>+'Carga de datos'!F29</f>
        <v>17</v>
      </c>
      <c r="F28" s="2"/>
      <c r="N28" s="1"/>
      <c r="O28" s="1"/>
    </row>
    <row r="29" spans="1:15" x14ac:dyDescent="0.25">
      <c r="A29" s="3">
        <v>44287</v>
      </c>
      <c r="B29" s="103">
        <f>+'Carga de datos'!C30</f>
        <v>306.29329004329003</v>
      </c>
      <c r="C29" s="103">
        <f>+'Carga de datos'!D30</f>
        <v>1892.1320346320349</v>
      </c>
      <c r="D29" s="1">
        <f t="shared" si="0"/>
        <v>2198.4253246753251</v>
      </c>
      <c r="E29" s="44">
        <f>+'Carga de datos'!F30</f>
        <v>17</v>
      </c>
      <c r="F29" s="2"/>
      <c r="N29" s="1"/>
      <c r="O29" s="1"/>
    </row>
    <row r="30" spans="1:15" x14ac:dyDescent="0.25">
      <c r="A30" s="3">
        <v>44317</v>
      </c>
      <c r="B30" s="103">
        <f>+'Carga de datos'!C31</f>
        <v>65.021645021645014</v>
      </c>
      <c r="C30" s="103">
        <f>+'Carga de datos'!D31</f>
        <v>1628.0047419685579</v>
      </c>
      <c r="D30" s="1">
        <f t="shared" si="0"/>
        <v>1693.026386990203</v>
      </c>
      <c r="E30" s="44">
        <f>+'Carga de datos'!F31</f>
        <v>17</v>
      </c>
      <c r="F30" s="2"/>
      <c r="N30" s="1"/>
      <c r="O30" s="1"/>
    </row>
    <row r="31" spans="1:15" x14ac:dyDescent="0.25">
      <c r="A31" s="3">
        <v>44348</v>
      </c>
      <c r="B31" s="103">
        <f>+'Carga de datos'!C32</f>
        <v>129.39678742310321</v>
      </c>
      <c r="C31" s="103">
        <f>+'Carga de datos'!D32</f>
        <v>1062.0252335383914</v>
      </c>
      <c r="D31" s="1">
        <f t="shared" si="0"/>
        <v>1191.4220209614946</v>
      </c>
      <c r="E31" s="44">
        <f>+'Carga de datos'!F32</f>
        <v>17</v>
      </c>
      <c r="F31" s="2"/>
      <c r="N31" s="1"/>
      <c r="O31" s="1"/>
    </row>
    <row r="32" spans="1:15" x14ac:dyDescent="0.25">
      <c r="A32" s="3">
        <v>44378</v>
      </c>
      <c r="B32" s="103">
        <f>B20*(1+'Carga de datos'!$C$34)</f>
        <v>76.417748917748909</v>
      </c>
      <c r="C32" s="103">
        <f>C20*(1+'Carga de datos'!$D$34)</f>
        <v>1618.5064935064938</v>
      </c>
      <c r="D32" s="1">
        <f t="shared" ref="D32" si="2">B32+C32</f>
        <v>1694.9242424242427</v>
      </c>
      <c r="E32" s="44">
        <f>E20*(1+'Carga de datos'!$F$34)</f>
        <v>17</v>
      </c>
      <c r="F32" s="2"/>
      <c r="N32" s="1"/>
      <c r="O32" s="1"/>
    </row>
    <row r="33" spans="1:15" x14ac:dyDescent="0.25">
      <c r="A33" s="3">
        <v>44409</v>
      </c>
      <c r="B33" s="103">
        <f>B21*(1+'Carga de datos'!$C$34)</f>
        <v>307.88896958304855</v>
      </c>
      <c r="C33" s="103">
        <f>C21*(1+'Carga de datos'!$D$34)</f>
        <v>2696.8576982228296</v>
      </c>
      <c r="D33" s="1">
        <f t="shared" ref="D33:D44" si="3">B33+C33</f>
        <v>3004.7466678058781</v>
      </c>
      <c r="E33" s="44">
        <f>E21*(1+'Carga de datos'!$F$34)</f>
        <v>17</v>
      </c>
      <c r="F33" s="2"/>
      <c r="N33" s="1"/>
      <c r="O33" s="1"/>
    </row>
    <row r="34" spans="1:15" x14ac:dyDescent="0.25">
      <c r="A34" s="3">
        <v>44440</v>
      </c>
      <c r="B34" s="103">
        <f>B22*(1+'Carga de datos'!$C$34)</f>
        <v>580.23667122351333</v>
      </c>
      <c r="C34" s="103">
        <f>C22*(1+'Carga de datos'!$D$34)</f>
        <v>3233.1895078605608</v>
      </c>
      <c r="D34" s="1">
        <f t="shared" si="3"/>
        <v>3813.4261790840742</v>
      </c>
      <c r="E34" s="44">
        <f>E22*(1+'Carga de datos'!$F$34)</f>
        <v>17</v>
      </c>
      <c r="F34" s="2"/>
      <c r="N34" s="1"/>
      <c r="O34" s="1"/>
    </row>
    <row r="35" spans="1:15" x14ac:dyDescent="0.25">
      <c r="A35" s="3">
        <v>44470</v>
      </c>
      <c r="B35" s="103">
        <f>B23*(1+'Carga de datos'!$C$34)</f>
        <v>693.05387047163367</v>
      </c>
      <c r="C35" s="103">
        <f>C23*(1+'Carga de datos'!$D$34)</f>
        <v>3565.0645078605608</v>
      </c>
      <c r="D35" s="1">
        <f t="shared" si="3"/>
        <v>4258.118378332194</v>
      </c>
      <c r="E35" s="44">
        <f>E23*(1+'Carga de datos'!$F$34)</f>
        <v>17</v>
      </c>
      <c r="F35" s="2"/>
      <c r="N35" s="1"/>
      <c r="O35" s="1"/>
    </row>
    <row r="36" spans="1:15" x14ac:dyDescent="0.25">
      <c r="A36" s="3">
        <v>44501</v>
      </c>
      <c r="B36" s="103">
        <f>B24*(1+'Carga de datos'!$C$34)</f>
        <v>1151.4332706766918</v>
      </c>
      <c r="C36" s="103">
        <f>C24*(1+'Carga de datos'!$D$34)</f>
        <v>3919.1772043745727</v>
      </c>
      <c r="D36" s="1">
        <f t="shared" si="3"/>
        <v>5070.6104750512641</v>
      </c>
      <c r="E36" s="44">
        <f>E24*(1+'Carga de datos'!$F$34)</f>
        <v>17</v>
      </c>
      <c r="F36" s="2"/>
      <c r="N36" s="1"/>
      <c r="O36" s="1"/>
    </row>
    <row r="37" spans="1:15" x14ac:dyDescent="0.25">
      <c r="A37" s="3">
        <v>44531</v>
      </c>
      <c r="B37" s="103">
        <f>B25*(1+'Carga de datos'!$C$34)</f>
        <v>1068.0997949419002</v>
      </c>
      <c r="C37" s="103">
        <f>C25*(1+'Carga de datos'!$D$34)</f>
        <v>3231.3830741626793</v>
      </c>
      <c r="D37" s="1">
        <f t="shared" si="3"/>
        <v>4299.4828691045795</v>
      </c>
      <c r="E37" s="44">
        <f>E25*(1+'Carga de datos'!$F$34)</f>
        <v>17</v>
      </c>
      <c r="F37" s="2"/>
      <c r="N37" s="1"/>
      <c r="O37" s="1"/>
    </row>
    <row r="38" spans="1:15" x14ac:dyDescent="0.25">
      <c r="A38" s="3">
        <v>44562</v>
      </c>
      <c r="B38" s="103">
        <f>B26*(1+'Carga de datos'!$C$34)</f>
        <v>548.65857826384149</v>
      </c>
      <c r="C38" s="103">
        <f>C26*(1+'Carga de datos'!$D$34)</f>
        <v>3452.8355690362268</v>
      </c>
      <c r="D38" s="1">
        <f t="shared" si="3"/>
        <v>4001.4941473000681</v>
      </c>
      <c r="E38" s="44">
        <f>E26*(1+'Carga de datos'!$F$34)</f>
        <v>17</v>
      </c>
      <c r="F38" s="2"/>
      <c r="N38" s="1"/>
      <c r="O38" s="1"/>
    </row>
    <row r="39" spans="1:15" x14ac:dyDescent="0.25">
      <c r="A39" s="3">
        <v>44593</v>
      </c>
      <c r="B39" s="103">
        <f>B27*(1+'Carga de datos'!$C$34)</f>
        <v>488.5930735930736</v>
      </c>
      <c r="C39" s="103">
        <f>C27*(1+'Carga de datos'!$D$34)</f>
        <v>2912.3755411255411</v>
      </c>
      <c r="D39" s="1">
        <f t="shared" si="3"/>
        <v>3400.9686147186148</v>
      </c>
      <c r="E39" s="44">
        <f>E27*(1+'Carga de datos'!$F$34)</f>
        <v>17</v>
      </c>
      <c r="F39" s="2"/>
      <c r="N39" s="1"/>
      <c r="O39" s="1"/>
    </row>
    <row r="40" spans="1:15" x14ac:dyDescent="0.25">
      <c r="A40" s="3">
        <v>44621</v>
      </c>
      <c r="B40" s="103">
        <f>B28*(1+'Carga de datos'!$C$34)</f>
        <v>245.68722943722946</v>
      </c>
      <c r="C40" s="103">
        <f>C28*(1+'Carga de datos'!$D$34)</f>
        <v>2761.0768398268397</v>
      </c>
      <c r="D40" s="1">
        <f t="shared" si="3"/>
        <v>3006.7640692640689</v>
      </c>
      <c r="E40" s="44">
        <f>E28*(1+'Carga de datos'!$F$34)</f>
        <v>17</v>
      </c>
      <c r="F40" s="2"/>
      <c r="N40" s="1"/>
      <c r="O40" s="1"/>
    </row>
    <row r="41" spans="1:15" x14ac:dyDescent="0.25">
      <c r="A41" s="3">
        <v>44652</v>
      </c>
      <c r="B41" s="103">
        <f>B29*(1+'Carga de datos'!$C$34)</f>
        <v>306.29329004329003</v>
      </c>
      <c r="C41" s="103">
        <f>C29*(1+'Carga de datos'!$D$34)</f>
        <v>1892.1320346320349</v>
      </c>
      <c r="D41" s="1">
        <f t="shared" si="3"/>
        <v>2198.4253246753251</v>
      </c>
      <c r="E41" s="44">
        <f>E29*(1+'Carga de datos'!$F$34)</f>
        <v>17</v>
      </c>
      <c r="F41" s="2"/>
      <c r="N41" s="1"/>
      <c r="O41" s="1"/>
    </row>
    <row r="42" spans="1:15" x14ac:dyDescent="0.25">
      <c r="A42" s="3">
        <v>44682</v>
      </c>
      <c r="B42" s="103">
        <f>B30*(1+'Carga de datos'!$C$34)</f>
        <v>65.021645021645014</v>
      </c>
      <c r="C42" s="103">
        <f>C30*(1+'Carga de datos'!$D$34)</f>
        <v>1628.0047419685579</v>
      </c>
      <c r="D42" s="1">
        <f t="shared" si="3"/>
        <v>1693.026386990203</v>
      </c>
      <c r="E42" s="44">
        <f>E30*(1+'Carga de datos'!$F$34)</f>
        <v>17</v>
      </c>
      <c r="F42" s="2"/>
      <c r="N42" s="1"/>
      <c r="O42" s="1"/>
    </row>
    <row r="43" spans="1:15" x14ac:dyDescent="0.25">
      <c r="A43" s="3">
        <v>44713</v>
      </c>
      <c r="B43" s="103">
        <f>B31*(1+'Carga de datos'!$C$34)</f>
        <v>129.39678742310321</v>
      </c>
      <c r="C43" s="103">
        <f>C31*(1+'Carga de datos'!$D$34)</f>
        <v>1062.0252335383914</v>
      </c>
      <c r="D43" s="1">
        <f t="shared" si="3"/>
        <v>1191.4220209614946</v>
      </c>
      <c r="E43" s="44">
        <f>E31*(1+'Carga de datos'!$F$34)</f>
        <v>17</v>
      </c>
      <c r="F43" s="2"/>
      <c r="N43" s="1"/>
      <c r="O43" s="1"/>
    </row>
    <row r="44" spans="1:15" x14ac:dyDescent="0.25">
      <c r="A44" s="3">
        <v>44743</v>
      </c>
      <c r="B44" s="103">
        <f>B32*(1+'Carga de datos'!$C$34)</f>
        <v>76.417748917748909</v>
      </c>
      <c r="C44" s="103">
        <f>C32*(1+'Carga de datos'!$D$34)</f>
        <v>1618.5064935064938</v>
      </c>
      <c r="D44" s="1">
        <f t="shared" si="3"/>
        <v>1694.9242424242427</v>
      </c>
      <c r="E44" s="44">
        <f>E32*(1+'Carga de datos'!$F$34)</f>
        <v>17</v>
      </c>
      <c r="F44" s="2"/>
      <c r="N44" s="1"/>
      <c r="O44" s="1"/>
    </row>
    <row r="45" spans="1:15" x14ac:dyDescent="0.25">
      <c r="A45" s="3">
        <v>44774</v>
      </c>
      <c r="B45" s="103">
        <f>B33*(1+'Carga de datos'!$C$34)</f>
        <v>307.88896958304855</v>
      </c>
      <c r="C45" s="103">
        <f>C33*(1+'Carga de datos'!$D$34)</f>
        <v>2696.8576982228296</v>
      </c>
      <c r="D45" s="1">
        <f t="shared" ref="D45:D49" si="4">B45+C45</f>
        <v>3004.7466678058781</v>
      </c>
      <c r="E45" s="44">
        <f>E33*(1+'Carga de datos'!$F$34)</f>
        <v>17</v>
      </c>
      <c r="F45" s="2"/>
      <c r="N45" s="1"/>
      <c r="O45" s="1"/>
    </row>
    <row r="46" spans="1:15" x14ac:dyDescent="0.25">
      <c r="A46" s="3">
        <v>44805</v>
      </c>
      <c r="B46" s="103">
        <f>B34*(1+'Carga de datos'!$C$34)</f>
        <v>580.23667122351333</v>
      </c>
      <c r="C46" s="103">
        <f>C34*(1+'Carga de datos'!$D$34)</f>
        <v>3233.1895078605608</v>
      </c>
      <c r="D46" s="1">
        <f t="shared" si="4"/>
        <v>3813.4261790840742</v>
      </c>
      <c r="E46" s="44">
        <f>E34*(1+'Carga de datos'!$F$34)</f>
        <v>17</v>
      </c>
      <c r="F46" s="2"/>
      <c r="N46" s="1"/>
      <c r="O46" s="1"/>
    </row>
    <row r="47" spans="1:15" x14ac:dyDescent="0.25">
      <c r="A47" s="3">
        <v>44835</v>
      </c>
      <c r="B47" s="103">
        <f>B35*(1+'Carga de datos'!$C$34)</f>
        <v>693.05387047163367</v>
      </c>
      <c r="C47" s="103">
        <f>C35*(1+'Carga de datos'!$D$34)</f>
        <v>3565.0645078605608</v>
      </c>
      <c r="D47" s="1">
        <f t="shared" si="4"/>
        <v>4258.118378332194</v>
      </c>
      <c r="E47" s="44">
        <f>E35*(1+'Carga de datos'!$F$34)</f>
        <v>17</v>
      </c>
      <c r="F47" s="2"/>
      <c r="N47" s="1"/>
      <c r="O47" s="1"/>
    </row>
    <row r="48" spans="1:15" x14ac:dyDescent="0.25">
      <c r="A48" s="3">
        <v>44866</v>
      </c>
      <c r="B48" s="103">
        <f>B36*(1+'Carga de datos'!$C$34)</f>
        <v>1151.4332706766918</v>
      </c>
      <c r="C48" s="103">
        <f>C36*(1+'Carga de datos'!$D$34)</f>
        <v>3919.1772043745727</v>
      </c>
      <c r="D48" s="1">
        <f t="shared" si="4"/>
        <v>5070.6104750512641</v>
      </c>
      <c r="E48" s="44">
        <f>E36*(1+'Carga de datos'!$F$34)</f>
        <v>17</v>
      </c>
      <c r="F48" s="2"/>
      <c r="N48" s="1"/>
      <c r="O48" s="1"/>
    </row>
    <row r="49" spans="1:71" x14ac:dyDescent="0.25">
      <c r="A49" s="3">
        <v>44896</v>
      </c>
      <c r="B49" s="103">
        <f>B37*(1+'Carga de datos'!$C$34)</f>
        <v>1068.0997949419002</v>
      </c>
      <c r="C49" s="103">
        <f>C37*(1+'Carga de datos'!$D$34)</f>
        <v>3231.3830741626793</v>
      </c>
      <c r="D49" s="1">
        <f t="shared" si="4"/>
        <v>4299.4828691045795</v>
      </c>
      <c r="E49" s="44">
        <f>E37*(1+'Carga de datos'!$F$34)</f>
        <v>17</v>
      </c>
      <c r="F49" s="2"/>
      <c r="N49" s="1"/>
      <c r="O49" s="1"/>
    </row>
    <row r="50" spans="1:71" x14ac:dyDescent="0.25">
      <c r="A50" s="3"/>
      <c r="B50" s="44"/>
      <c r="C50" s="45"/>
      <c r="D50" s="1"/>
      <c r="E50" s="38"/>
      <c r="F50" s="2"/>
      <c r="N50" s="1"/>
      <c r="O50" s="1"/>
    </row>
    <row r="51" spans="1:71" x14ac:dyDescent="0.25">
      <c r="A51" s="3"/>
      <c r="B51" s="44"/>
      <c r="C51" s="45"/>
      <c r="D51" s="1"/>
      <c r="E51" s="38"/>
      <c r="F51" s="2"/>
      <c r="N51" s="1"/>
      <c r="O51" s="1"/>
    </row>
    <row r="52" spans="1:71" x14ac:dyDescent="0.25">
      <c r="B52" s="1"/>
      <c r="C52" s="1"/>
      <c r="D52" s="1"/>
      <c r="E52" s="2"/>
      <c r="F52" s="2"/>
    </row>
    <row r="53" spans="1:71" x14ac:dyDescent="0.25">
      <c r="A53" s="4" t="s">
        <v>3</v>
      </c>
      <c r="B53" s="5"/>
      <c r="C53" s="5"/>
      <c r="D53" s="5"/>
      <c r="E53" s="3">
        <v>43466</v>
      </c>
      <c r="F53" s="4"/>
      <c r="G53" s="4" t="s">
        <v>3</v>
      </c>
      <c r="H53" s="5"/>
      <c r="I53" s="5"/>
      <c r="J53" s="5"/>
      <c r="K53" s="3">
        <v>43497</v>
      </c>
      <c r="M53" s="4" t="s">
        <v>3</v>
      </c>
      <c r="N53" s="5"/>
      <c r="O53" s="5"/>
      <c r="P53" s="5"/>
      <c r="Q53" s="3">
        <v>43525</v>
      </c>
      <c r="S53" s="4" t="s">
        <v>3</v>
      </c>
      <c r="T53" s="5"/>
      <c r="U53" s="5"/>
      <c r="V53" s="5"/>
      <c r="W53" s="3">
        <v>43556</v>
      </c>
      <c r="Y53" s="4" t="s">
        <v>3</v>
      </c>
      <c r="Z53" s="5"/>
      <c r="AA53" s="5"/>
      <c r="AB53" s="5"/>
      <c r="AC53" s="3">
        <v>43586</v>
      </c>
      <c r="AE53" s="4" t="s">
        <v>3</v>
      </c>
      <c r="AF53" s="5"/>
      <c r="AG53" s="5"/>
      <c r="AH53" s="5"/>
      <c r="AI53" s="3">
        <v>43617</v>
      </c>
      <c r="AK53" s="4" t="s">
        <v>3</v>
      </c>
      <c r="AL53" s="5"/>
      <c r="AM53" s="5"/>
      <c r="AN53" s="5"/>
      <c r="AO53" s="3">
        <v>43647</v>
      </c>
      <c r="AQ53" s="4" t="s">
        <v>3</v>
      </c>
      <c r="AR53" s="5"/>
      <c r="AS53" s="5"/>
      <c r="AT53" s="5"/>
      <c r="AU53" s="3">
        <v>43678</v>
      </c>
      <c r="AW53" s="4" t="s">
        <v>3</v>
      </c>
      <c r="AX53" s="5"/>
      <c r="AY53" s="5"/>
      <c r="AZ53" s="5"/>
      <c r="BA53" s="3">
        <v>43709</v>
      </c>
      <c r="BC53" s="4" t="s">
        <v>3</v>
      </c>
      <c r="BD53" s="5"/>
      <c r="BE53" s="5"/>
      <c r="BF53" s="5"/>
      <c r="BG53" s="3">
        <v>43739</v>
      </c>
      <c r="BI53" s="4" t="s">
        <v>3</v>
      </c>
      <c r="BJ53" s="5"/>
      <c r="BK53" s="5"/>
      <c r="BL53" s="5"/>
      <c r="BM53" s="3">
        <v>43770</v>
      </c>
      <c r="BO53" s="4" t="s">
        <v>3</v>
      </c>
      <c r="BP53" s="5"/>
      <c r="BQ53" s="5"/>
      <c r="BR53" s="5"/>
      <c r="BS53" s="3">
        <v>43800</v>
      </c>
    </row>
    <row r="54" spans="1:71" x14ac:dyDescent="0.25">
      <c r="A54" s="6" t="s">
        <v>4</v>
      </c>
      <c r="B54" s="7"/>
      <c r="C54" s="5"/>
      <c r="D54" s="5"/>
      <c r="F54" s="6"/>
      <c r="G54" s="6" t="s">
        <v>4</v>
      </c>
      <c r="H54" s="7"/>
      <c r="I54" s="5"/>
      <c r="J54" s="5"/>
      <c r="M54" s="6" t="s">
        <v>4</v>
      </c>
      <c r="N54" s="7"/>
      <c r="O54" s="5"/>
      <c r="P54" s="5"/>
      <c r="S54" s="6" t="s">
        <v>4</v>
      </c>
      <c r="T54" s="7"/>
      <c r="U54" s="5"/>
      <c r="V54" s="5"/>
      <c r="Y54" s="6" t="s">
        <v>4</v>
      </c>
      <c r="Z54" s="7"/>
      <c r="AA54" s="5"/>
      <c r="AB54" s="5"/>
      <c r="AE54" s="6" t="s">
        <v>4</v>
      </c>
      <c r="AF54" s="7"/>
      <c r="AG54" s="5"/>
      <c r="AH54" s="5"/>
      <c r="AK54" s="6" t="s">
        <v>4</v>
      </c>
      <c r="AL54" s="7"/>
      <c r="AM54" s="5"/>
      <c r="AN54" s="5"/>
      <c r="AQ54" s="6" t="s">
        <v>4</v>
      </c>
      <c r="AR54" s="7"/>
      <c r="AS54" s="5"/>
      <c r="AT54" s="5"/>
      <c r="AW54" s="6" t="s">
        <v>4</v>
      </c>
      <c r="AX54" s="7"/>
      <c r="AY54" s="5"/>
      <c r="AZ54" s="5"/>
      <c r="BC54" s="6" t="s">
        <v>4</v>
      </c>
      <c r="BD54" s="7"/>
      <c r="BE54" s="5"/>
      <c r="BF54" s="5"/>
      <c r="BI54" s="6" t="s">
        <v>4</v>
      </c>
      <c r="BJ54" s="7"/>
      <c r="BK54" s="5"/>
      <c r="BL54" s="5"/>
      <c r="BO54" s="6" t="s">
        <v>4</v>
      </c>
      <c r="BP54" s="7"/>
      <c r="BQ54" s="5"/>
      <c r="BR54" s="5"/>
    </row>
    <row r="55" spans="1:71" x14ac:dyDescent="0.25">
      <c r="A55" s="6" t="s">
        <v>5</v>
      </c>
      <c r="B55" s="7"/>
      <c r="C55" s="5"/>
      <c r="D55" s="5"/>
      <c r="F55" s="6"/>
      <c r="G55" s="6" t="s">
        <v>5</v>
      </c>
      <c r="H55" s="7"/>
      <c r="I55" s="5"/>
      <c r="J55" s="5"/>
      <c r="M55" s="6" t="s">
        <v>5</v>
      </c>
      <c r="N55" s="7"/>
      <c r="O55" s="5"/>
      <c r="P55" s="5"/>
      <c r="S55" s="6" t="s">
        <v>5</v>
      </c>
      <c r="T55" s="7"/>
      <c r="U55" s="5"/>
      <c r="V55" s="5"/>
      <c r="Y55" s="6" t="s">
        <v>5</v>
      </c>
      <c r="Z55" s="7"/>
      <c r="AA55" s="5"/>
      <c r="AB55" s="5"/>
      <c r="AE55" s="6" t="s">
        <v>5</v>
      </c>
      <c r="AF55" s="7"/>
      <c r="AG55" s="5"/>
      <c r="AH55" s="5"/>
      <c r="AK55" s="6" t="s">
        <v>5</v>
      </c>
      <c r="AL55" s="7"/>
      <c r="AM55" s="5"/>
      <c r="AN55" s="5"/>
      <c r="AQ55" s="6" t="s">
        <v>5</v>
      </c>
      <c r="AR55" s="7"/>
      <c r="AS55" s="5"/>
      <c r="AT55" s="5"/>
      <c r="AW55" s="6" t="s">
        <v>5</v>
      </c>
      <c r="AX55" s="7"/>
      <c r="AY55" s="5"/>
      <c r="AZ55" s="5"/>
      <c r="BC55" s="6" t="s">
        <v>5</v>
      </c>
      <c r="BD55" s="7"/>
      <c r="BE55" s="5"/>
      <c r="BF55" s="5"/>
      <c r="BI55" s="6" t="s">
        <v>5</v>
      </c>
      <c r="BJ55" s="7"/>
      <c r="BK55" s="5"/>
      <c r="BL55" s="5"/>
      <c r="BO55" s="6" t="s">
        <v>5</v>
      </c>
      <c r="BP55" s="7"/>
      <c r="BQ55" s="5"/>
      <c r="BR55" s="5"/>
    </row>
    <row r="56" spans="1:71" x14ac:dyDescent="0.25">
      <c r="A56" s="5"/>
      <c r="B56" s="5"/>
      <c r="C56" s="5"/>
      <c r="D56" s="5"/>
      <c r="F56" s="5"/>
      <c r="G56" s="5"/>
      <c r="H56" s="5"/>
      <c r="I56" s="5"/>
      <c r="J56" s="5"/>
      <c r="M56" s="5"/>
      <c r="N56" s="5"/>
      <c r="O56" s="5"/>
      <c r="P56" s="5"/>
      <c r="S56" s="5"/>
      <c r="T56" s="5"/>
      <c r="U56" s="5"/>
      <c r="V56" s="5"/>
      <c r="Y56" s="5"/>
      <c r="Z56" s="5"/>
      <c r="AA56" s="5"/>
      <c r="AB56" s="5"/>
      <c r="AE56" s="5"/>
      <c r="AF56" s="5"/>
      <c r="AG56" s="5"/>
      <c r="AH56" s="5"/>
      <c r="AK56" s="5"/>
      <c r="AL56" s="5"/>
      <c r="AM56" s="5"/>
      <c r="AN56" s="5"/>
      <c r="AQ56" s="5"/>
      <c r="AR56" s="5"/>
      <c r="AS56" s="5"/>
      <c r="AT56" s="5"/>
      <c r="AW56" s="5"/>
      <c r="AX56" s="5"/>
      <c r="AY56" s="5"/>
      <c r="AZ56" s="5"/>
      <c r="BC56" s="5"/>
      <c r="BD56" s="5"/>
      <c r="BE56" s="5"/>
      <c r="BF56" s="5"/>
      <c r="BI56" s="5"/>
      <c r="BJ56" s="5"/>
      <c r="BK56" s="5"/>
      <c r="BL56" s="5"/>
      <c r="BO56" s="5"/>
      <c r="BP56" s="5"/>
      <c r="BQ56" s="5"/>
      <c r="BR56" s="5"/>
    </row>
    <row r="57" spans="1:71" x14ac:dyDescent="0.25">
      <c r="A57" s="8" t="s">
        <v>6</v>
      </c>
      <c r="B57" s="8" t="s">
        <v>7</v>
      </c>
      <c r="C57" s="8" t="s">
        <v>8</v>
      </c>
      <c r="D57" s="8" t="s">
        <v>9</v>
      </c>
      <c r="F57" s="9"/>
      <c r="G57" s="8" t="s">
        <v>6</v>
      </c>
      <c r="H57" s="8" t="s">
        <v>7</v>
      </c>
      <c r="I57" s="8" t="s">
        <v>8</v>
      </c>
      <c r="J57" s="8" t="s">
        <v>9</v>
      </c>
      <c r="M57" s="8" t="s">
        <v>6</v>
      </c>
      <c r="N57" s="8" t="s">
        <v>7</v>
      </c>
      <c r="O57" s="8" t="s">
        <v>8</v>
      </c>
      <c r="P57" s="8" t="s">
        <v>9</v>
      </c>
      <c r="S57" s="8" t="s">
        <v>6</v>
      </c>
      <c r="T57" s="8" t="s">
        <v>7</v>
      </c>
      <c r="U57" s="8" t="s">
        <v>8</v>
      </c>
      <c r="V57" s="8" t="s">
        <v>9</v>
      </c>
      <c r="Y57" s="8" t="s">
        <v>6</v>
      </c>
      <c r="Z57" s="8" t="s">
        <v>7</v>
      </c>
      <c r="AA57" s="8" t="s">
        <v>8</v>
      </c>
      <c r="AB57" s="8" t="s">
        <v>9</v>
      </c>
      <c r="AE57" s="8" t="s">
        <v>6</v>
      </c>
      <c r="AF57" s="8" t="s">
        <v>7</v>
      </c>
      <c r="AG57" s="8" t="s">
        <v>8</v>
      </c>
      <c r="AH57" s="8" t="s">
        <v>9</v>
      </c>
      <c r="AK57" s="8" t="s">
        <v>6</v>
      </c>
      <c r="AL57" s="8" t="s">
        <v>7</v>
      </c>
      <c r="AM57" s="8" t="s">
        <v>8</v>
      </c>
      <c r="AN57" s="8" t="s">
        <v>9</v>
      </c>
      <c r="AQ57" s="8" t="s">
        <v>6</v>
      </c>
      <c r="AR57" s="8" t="s">
        <v>7</v>
      </c>
      <c r="AS57" s="8" t="s">
        <v>8</v>
      </c>
      <c r="AT57" s="8" t="s">
        <v>9</v>
      </c>
      <c r="AW57" s="8" t="s">
        <v>6</v>
      </c>
      <c r="AX57" s="8" t="s">
        <v>7</v>
      </c>
      <c r="AY57" s="8" t="s">
        <v>8</v>
      </c>
      <c r="AZ57" s="8" t="s">
        <v>9</v>
      </c>
      <c r="BC57" s="8" t="s">
        <v>6</v>
      </c>
      <c r="BD57" s="8" t="s">
        <v>7</v>
      </c>
      <c r="BE57" s="8" t="s">
        <v>8</v>
      </c>
      <c r="BF57" s="8" t="s">
        <v>9</v>
      </c>
      <c r="BI57" s="8" t="s">
        <v>6</v>
      </c>
      <c r="BJ57" s="8" t="s">
        <v>7</v>
      </c>
      <c r="BK57" s="8" t="s">
        <v>8</v>
      </c>
      <c r="BL57" s="8" t="s">
        <v>9</v>
      </c>
      <c r="BO57" s="8" t="s">
        <v>6</v>
      </c>
      <c r="BP57" s="8" t="s">
        <v>7</v>
      </c>
      <c r="BQ57" s="8" t="s">
        <v>8</v>
      </c>
      <c r="BR57" s="8" t="s">
        <v>9</v>
      </c>
    </row>
    <row r="58" spans="1:71" x14ac:dyDescent="0.25">
      <c r="A58" s="9"/>
      <c r="B58" s="9"/>
      <c r="C58" s="9"/>
      <c r="D58" s="10"/>
      <c r="F58" s="5"/>
      <c r="G58" s="9"/>
      <c r="H58" s="9"/>
      <c r="I58" s="9"/>
      <c r="J58" s="10"/>
      <c r="M58" s="9"/>
      <c r="N58" s="9"/>
      <c r="O58" s="9"/>
      <c r="P58" s="10"/>
      <c r="S58" s="9"/>
      <c r="T58" s="9"/>
      <c r="U58" s="9"/>
      <c r="V58" s="10"/>
      <c r="Y58" s="9"/>
      <c r="Z58" s="9"/>
      <c r="AA58" s="9"/>
      <c r="AB58" s="10"/>
      <c r="AE58" s="9"/>
      <c r="AF58" s="9"/>
      <c r="AG58" s="9"/>
      <c r="AH58" s="10"/>
      <c r="AK58" s="9"/>
      <c r="AL58" s="9"/>
      <c r="AM58" s="9"/>
      <c r="AN58" s="10"/>
      <c r="AQ58" s="9"/>
      <c r="AR58" s="9"/>
      <c r="AS58" s="9"/>
      <c r="AT58" s="10"/>
      <c r="AW58" s="9"/>
      <c r="AX58" s="9"/>
      <c r="AY58" s="9"/>
      <c r="AZ58" s="10"/>
      <c r="BC58" s="9"/>
      <c r="BD58" s="9"/>
      <c r="BE58" s="9"/>
      <c r="BF58" s="10"/>
      <c r="BI58" s="9"/>
      <c r="BJ58" s="9"/>
      <c r="BK58" s="9"/>
      <c r="BL58" s="10"/>
      <c r="BO58" s="9"/>
      <c r="BP58" s="9"/>
      <c r="BQ58" s="9"/>
      <c r="BR58" s="10"/>
    </row>
    <row r="59" spans="1:71" x14ac:dyDescent="0.25">
      <c r="A59" s="5" t="s">
        <v>10</v>
      </c>
      <c r="B59" s="5"/>
      <c r="C59" s="11">
        <f>'Tarifas Riego Agricola'!$AY$5</f>
        <v>381.762</v>
      </c>
      <c r="D59" s="15">
        <f>+C59</f>
        <v>381.762</v>
      </c>
      <c r="E59" s="15">
        <f>+D59</f>
        <v>381.762</v>
      </c>
      <c r="F59" s="5"/>
      <c r="G59" s="5" t="s">
        <v>10</v>
      </c>
      <c r="H59" s="5"/>
      <c r="I59" s="11">
        <f>'Tarifas Riego Agricola'!$AZ$5</f>
        <v>393.14299999999997</v>
      </c>
      <c r="J59" s="15">
        <f>+I59</f>
        <v>393.14299999999997</v>
      </c>
      <c r="K59" s="15">
        <f>+J59</f>
        <v>393.14299999999997</v>
      </c>
      <c r="M59" s="5" t="s">
        <v>10</v>
      </c>
      <c r="N59" s="5"/>
      <c r="O59" s="11">
        <f>'Tarifas Riego Agricola'!$BA$5</f>
        <v>393.14299999999997</v>
      </c>
      <c r="P59" s="15">
        <f>+O59</f>
        <v>393.14299999999997</v>
      </c>
      <c r="Q59" s="15">
        <f>+P59</f>
        <v>393.14299999999997</v>
      </c>
      <c r="S59" s="5" t="s">
        <v>10</v>
      </c>
      <c r="T59" s="5"/>
      <c r="U59" s="11">
        <f>'Tarifas Riego Agricola'!$BB$5</f>
        <v>393.14299999999997</v>
      </c>
      <c r="V59" s="15">
        <f>+U59</f>
        <v>393.14299999999997</v>
      </c>
      <c r="W59" s="15">
        <f>+V59</f>
        <v>393.14299999999997</v>
      </c>
      <c r="Y59" s="5" t="s">
        <v>10</v>
      </c>
      <c r="Z59" s="5"/>
      <c r="AA59" s="11">
        <f>'Tarifas Riego Agricola'!$BC$5</f>
        <v>393.14299999999997</v>
      </c>
      <c r="AB59" s="15">
        <f>+AA59</f>
        <v>393.14299999999997</v>
      </c>
      <c r="AC59" s="15">
        <f>+AB59</f>
        <v>393.14299999999997</v>
      </c>
      <c r="AE59" s="5" t="s">
        <v>10</v>
      </c>
      <c r="AF59" s="5"/>
      <c r="AG59" s="11">
        <f>'Tarifas Riego Agricola'!$BD$5</f>
        <v>394.14299999999997</v>
      </c>
      <c r="AH59" s="15">
        <f>+AG59</f>
        <v>394.14299999999997</v>
      </c>
      <c r="AI59" s="15">
        <f>+AH59</f>
        <v>394.14299999999997</v>
      </c>
      <c r="AK59" s="5" t="s">
        <v>10</v>
      </c>
      <c r="AL59" s="5"/>
      <c r="AM59" s="11">
        <f>'Tarifas Riego Agricola'!$BE$5</f>
        <v>645.80399999999997</v>
      </c>
      <c r="AN59" s="15">
        <f>+AM59</f>
        <v>645.80399999999997</v>
      </c>
      <c r="AO59" s="15">
        <f>+AN59</f>
        <v>645.80399999999997</v>
      </c>
      <c r="AQ59" s="5" t="s">
        <v>10</v>
      </c>
      <c r="AR59" s="5"/>
      <c r="AS59" s="11">
        <f>'Tarifas Riego Agricola'!$BF$5</f>
        <v>645.80399999999997</v>
      </c>
      <c r="AT59" s="15">
        <f>+AS59</f>
        <v>645.80399999999997</v>
      </c>
      <c r="AU59" s="15">
        <f>+AT59</f>
        <v>645.80399999999997</v>
      </c>
      <c r="AW59" s="5" t="s">
        <v>10</v>
      </c>
      <c r="AX59" s="5"/>
      <c r="AY59" s="11">
        <f>'Tarifas Riego Agricola'!$BG$5</f>
        <v>645.80399999999997</v>
      </c>
      <c r="AZ59" s="15">
        <f>+AY59</f>
        <v>645.80399999999997</v>
      </c>
      <c r="BA59" s="15">
        <f>+AZ59</f>
        <v>645.80399999999997</v>
      </c>
      <c r="BC59" s="5" t="s">
        <v>10</v>
      </c>
      <c r="BD59" s="5"/>
      <c r="BE59" s="11">
        <f>'Tarifas Riego Agricola'!$BH$5</f>
        <v>645.80399999999997</v>
      </c>
      <c r="BF59" s="15">
        <f>+BE59</f>
        <v>645.80399999999997</v>
      </c>
      <c r="BG59" s="15">
        <f>+BF59</f>
        <v>645.80399999999997</v>
      </c>
      <c r="BI59" s="5" t="s">
        <v>10</v>
      </c>
      <c r="BJ59" s="5"/>
      <c r="BK59" s="11">
        <f>'Tarifas Riego Agricola'!$BI$5</f>
        <v>645.80399999999997</v>
      </c>
      <c r="BL59" s="15">
        <f>+BK59</f>
        <v>645.80399999999997</v>
      </c>
      <c r="BM59" s="15">
        <f>+BL59</f>
        <v>645.80399999999997</v>
      </c>
      <c r="BO59" s="5" t="s">
        <v>10</v>
      </c>
      <c r="BP59" s="5"/>
      <c r="BQ59" s="11">
        <f>'Tarifas Riego Agricola'!$BJ$5</f>
        <v>645.80399999999997</v>
      </c>
      <c r="BR59" s="15">
        <f>+BQ59</f>
        <v>645.80399999999997</v>
      </c>
      <c r="BS59" s="15">
        <f>+BR59</f>
        <v>645.80399999999997</v>
      </c>
    </row>
    <row r="60" spans="1:71" x14ac:dyDescent="0.25">
      <c r="A60" s="5" t="s">
        <v>11</v>
      </c>
      <c r="B60" s="46">
        <f>+E2</f>
        <v>0</v>
      </c>
      <c r="C60" s="11">
        <f>'Tarifas Riego Agricola'!$AY$6</f>
        <v>48.292999999999999</v>
      </c>
      <c r="D60" s="15">
        <f>+C60*B60</f>
        <v>0</v>
      </c>
      <c r="E60" s="15">
        <f>+D60</f>
        <v>0</v>
      </c>
      <c r="F60" s="5"/>
      <c r="G60" s="5" t="s">
        <v>11</v>
      </c>
      <c r="H60" s="46">
        <f>+E3</f>
        <v>0</v>
      </c>
      <c r="I60" s="11">
        <f>'Tarifas Riego Agricola'!$AZ$6</f>
        <v>48.292999999999999</v>
      </c>
      <c r="J60" s="15">
        <f>+I60*H60</f>
        <v>0</v>
      </c>
      <c r="K60" s="15">
        <f>+J60</f>
        <v>0</v>
      </c>
      <c r="M60" s="5" t="s">
        <v>11</v>
      </c>
      <c r="N60" s="46">
        <f>+E4</f>
        <v>0</v>
      </c>
      <c r="O60" s="11">
        <f>'Tarifas Riego Agricola'!$BA$6</f>
        <v>48.292999999999999</v>
      </c>
      <c r="P60" s="15">
        <f>+O60*N60</f>
        <v>0</v>
      </c>
      <c r="Q60" s="15">
        <f>+P60</f>
        <v>0</v>
      </c>
      <c r="S60" s="5" t="s">
        <v>11</v>
      </c>
      <c r="T60" s="46">
        <f>+E5</f>
        <v>0</v>
      </c>
      <c r="U60" s="11">
        <f>'Tarifas Riego Agricola'!$BB$6</f>
        <v>48.292999999999999</v>
      </c>
      <c r="V60" s="15">
        <f>+U60*T60</f>
        <v>0</v>
      </c>
      <c r="W60" s="15">
        <f>+V60</f>
        <v>0</v>
      </c>
      <c r="Y60" s="5" t="s">
        <v>11</v>
      </c>
      <c r="Z60" s="46">
        <f>+E6</f>
        <v>0</v>
      </c>
      <c r="AA60" s="11">
        <f>'Tarifas Riego Agricola'!$BC$6</f>
        <v>48.292999999999999</v>
      </c>
      <c r="AB60" s="15">
        <f>+AA60*Z60</f>
        <v>0</v>
      </c>
      <c r="AC60" s="15">
        <f>+AB60</f>
        <v>0</v>
      </c>
      <c r="AE60" s="5" t="s">
        <v>11</v>
      </c>
      <c r="AF60" s="46">
        <f>+E7</f>
        <v>0</v>
      </c>
      <c r="AG60" s="11">
        <f>'Tarifas Riego Agricola'!$BD$6</f>
        <v>48.292999999999999</v>
      </c>
      <c r="AH60" s="15">
        <f>+AG60*AF60</f>
        <v>0</v>
      </c>
      <c r="AI60" s="15">
        <f>+AH60</f>
        <v>0</v>
      </c>
      <c r="AK60" s="5" t="s">
        <v>11</v>
      </c>
      <c r="AL60" s="46">
        <f>+E8</f>
        <v>17</v>
      </c>
      <c r="AM60" s="11">
        <f>'Tarifas Riego Agricola'!$BE$6</f>
        <v>80.408000000000001</v>
      </c>
      <c r="AN60" s="15">
        <f>+AM60*AL60</f>
        <v>1366.9359999999999</v>
      </c>
      <c r="AO60" s="15">
        <f>+AN60</f>
        <v>1366.9359999999999</v>
      </c>
      <c r="AQ60" s="5" t="s">
        <v>11</v>
      </c>
      <c r="AR60" s="46">
        <f>+E9</f>
        <v>17</v>
      </c>
      <c r="AS60" s="11">
        <f>'Tarifas Riego Agricola'!$BF$6</f>
        <v>80.408000000000001</v>
      </c>
      <c r="AT60" s="15">
        <f>+AS60*AR60</f>
        <v>1366.9359999999999</v>
      </c>
      <c r="AU60" s="15">
        <f>+AT60</f>
        <v>1366.9359999999999</v>
      </c>
      <c r="AW60" s="5" t="s">
        <v>11</v>
      </c>
      <c r="AX60" s="46">
        <f>+E10</f>
        <v>17</v>
      </c>
      <c r="AY60" s="11">
        <f>'Tarifas Riego Agricola'!$BG$6</f>
        <v>80.408000000000001</v>
      </c>
      <c r="AZ60" s="15">
        <f>+AY60*AX60</f>
        <v>1366.9359999999999</v>
      </c>
      <c r="BA60" s="15">
        <f>+AZ60</f>
        <v>1366.9359999999999</v>
      </c>
      <c r="BC60" s="5" t="s">
        <v>11</v>
      </c>
      <c r="BD60" s="46">
        <f>+E11</f>
        <v>17</v>
      </c>
      <c r="BE60" s="11">
        <f>'Tarifas Riego Agricola'!$BH$6</f>
        <v>80.408000000000001</v>
      </c>
      <c r="BF60" s="15">
        <f>+BE60*BD60</f>
        <v>1366.9359999999999</v>
      </c>
      <c r="BG60" s="15">
        <f>+BF60</f>
        <v>1366.9359999999999</v>
      </c>
      <c r="BI60" s="5" t="s">
        <v>11</v>
      </c>
      <c r="BJ60" s="46">
        <f>+E12</f>
        <v>17</v>
      </c>
      <c r="BK60" s="11">
        <f>'Tarifas Riego Agricola'!$BI$6</f>
        <v>80.408000000000001</v>
      </c>
      <c r="BL60" s="15">
        <f>+BK60*BJ60</f>
        <v>1366.9359999999999</v>
      </c>
      <c r="BM60" s="15">
        <f>+BL60</f>
        <v>1366.9359999999999</v>
      </c>
      <c r="BO60" s="5" t="s">
        <v>11</v>
      </c>
      <c r="BP60" s="46">
        <f>+E13</f>
        <v>17</v>
      </c>
      <c r="BQ60" s="11">
        <f>'Tarifas Riego Agricola'!$BJ$6</f>
        <v>80.408000000000001</v>
      </c>
      <c r="BR60" s="15">
        <f>+BQ60*BP60</f>
        <v>1366.9359999999999</v>
      </c>
      <c r="BS60" s="15">
        <f>+BR60</f>
        <v>1366.9359999999999</v>
      </c>
    </row>
    <row r="61" spans="1:71" x14ac:dyDescent="0.25">
      <c r="A61" s="5" t="s">
        <v>12</v>
      </c>
      <c r="B61" s="12">
        <f>+B2</f>
        <v>0</v>
      </c>
      <c r="C61" s="11">
        <f>'Tarifas Riego Agricola'!$AY$8</f>
        <v>2.4599000000000002</v>
      </c>
      <c r="D61" s="15">
        <f>+C61*B61</f>
        <v>0</v>
      </c>
      <c r="E61" s="15">
        <f>B61*'Tarifas Riego Agricola'!$AY$20</f>
        <v>0</v>
      </c>
      <c r="F61" s="5"/>
      <c r="G61" s="5" t="s">
        <v>12</v>
      </c>
      <c r="H61" s="12">
        <f>+B3</f>
        <v>0</v>
      </c>
      <c r="I61" s="11">
        <f>'Tarifas Riego Agricola'!$AZ$8</f>
        <v>3.1955</v>
      </c>
      <c r="J61" s="15">
        <f>+I61*H61</f>
        <v>0</v>
      </c>
      <c r="K61" s="15">
        <f>H61*'Tarifas Riego Agricola'!$AZ$20</f>
        <v>0</v>
      </c>
      <c r="M61" s="5" t="s">
        <v>12</v>
      </c>
      <c r="N61" s="12">
        <f>+B4</f>
        <v>0</v>
      </c>
      <c r="O61" s="11">
        <f>'Tarifas Riego Agricola'!$BA$8</f>
        <v>3.1955</v>
      </c>
      <c r="P61" s="15">
        <f>+O61*N61</f>
        <v>0</v>
      </c>
      <c r="Q61" s="15">
        <f>N61*'Tarifas Riego Agricola'!$BA$20</f>
        <v>0</v>
      </c>
      <c r="S61" s="5" t="s">
        <v>12</v>
      </c>
      <c r="T61" s="12">
        <f>+B5</f>
        <v>0</v>
      </c>
      <c r="U61" s="11">
        <f>'Tarifas Riego Agricola'!$BB$8</f>
        <v>3.1955</v>
      </c>
      <c r="V61" s="15">
        <f>+U61*T61</f>
        <v>0</v>
      </c>
      <c r="W61" s="15">
        <f>T61*'Tarifas Riego Agricola'!$BB$20</f>
        <v>0</v>
      </c>
      <c r="Y61" s="5" t="s">
        <v>12</v>
      </c>
      <c r="Z61" s="12">
        <f>+B6</f>
        <v>0</v>
      </c>
      <c r="AA61" s="11">
        <f>'Tarifas Riego Agricola'!$BC$8</f>
        <v>3.3450000000000002</v>
      </c>
      <c r="AB61" s="15">
        <f>+AA61*Z61</f>
        <v>0</v>
      </c>
      <c r="AC61" s="15">
        <f>Z61*'Tarifas Riego Agricola'!$BC$20</f>
        <v>0</v>
      </c>
      <c r="AE61" s="5" t="s">
        <v>12</v>
      </c>
      <c r="AF61" s="12">
        <f>+B7</f>
        <v>0</v>
      </c>
      <c r="AG61" s="11">
        <f>'Tarifas Riego Agricola'!$BD$8</f>
        <v>3.3450000000000002</v>
      </c>
      <c r="AH61" s="15">
        <f>+AG61*AF61</f>
        <v>0</v>
      </c>
      <c r="AI61" s="15">
        <f>AF61*'Tarifas Riego Agricola'!$BD$20</f>
        <v>0</v>
      </c>
      <c r="AK61" s="5" t="s">
        <v>12</v>
      </c>
      <c r="AL61" s="12">
        <f>+B8</f>
        <v>76.417748917748909</v>
      </c>
      <c r="AM61" s="11">
        <f>'Tarifas Riego Agricola'!$BE$8</f>
        <v>3.7376</v>
      </c>
      <c r="AN61" s="15">
        <f>+AM61*AL61</f>
        <v>285.61897835497831</v>
      </c>
      <c r="AO61" s="15">
        <f>AL61*'Tarifas Riego Agricola'!$BE$20</f>
        <v>366.47659848484847</v>
      </c>
      <c r="AQ61" s="5" t="s">
        <v>12</v>
      </c>
      <c r="AR61" s="12">
        <f>+B9</f>
        <v>307.88896958304855</v>
      </c>
      <c r="AS61" s="11">
        <f>'Tarifas Riego Agricola'!$BF$8</f>
        <v>3.7376</v>
      </c>
      <c r="AT61" s="15">
        <f>+AS61*AR61</f>
        <v>1150.7658127136024</v>
      </c>
      <c r="AU61" s="15">
        <f>AR61*'Tarifas Riego Agricola'!$BF$20</f>
        <v>1525.6822109748805</v>
      </c>
      <c r="AW61" s="5" t="s">
        <v>12</v>
      </c>
      <c r="AX61" s="12">
        <f>+B10</f>
        <v>580.23667122351333</v>
      </c>
      <c r="AY61" s="11">
        <f>'Tarifas Riego Agricola'!$BG$8</f>
        <v>3.7376</v>
      </c>
      <c r="AZ61" s="15">
        <f>+AY61*AX61</f>
        <v>2168.6925823650035</v>
      </c>
      <c r="BA61" s="15">
        <f>AX61*'Tarifas Riego Agricola'!$BG$20</f>
        <v>2875.2467769138757</v>
      </c>
      <c r="BC61" s="5" t="s">
        <v>12</v>
      </c>
      <c r="BD61" s="12">
        <f>+B11</f>
        <v>693.05387047163367</v>
      </c>
      <c r="BE61" s="11">
        <f>'Tarifas Riego Agricola'!$BH$8</f>
        <v>3.7376</v>
      </c>
      <c r="BF61" s="15">
        <f>+BE61*BD61</f>
        <v>2590.3581462747779</v>
      </c>
      <c r="BG61" s="15">
        <f>BD61*'Tarifas Riego Agricola'!$BH$20</f>
        <v>3434.2898443480867</v>
      </c>
      <c r="BI61" s="5" t="s">
        <v>12</v>
      </c>
      <c r="BJ61" s="12">
        <f>+B12</f>
        <v>1151.4332706766918</v>
      </c>
      <c r="BK61" s="47">
        <f>'Tarifas Riego Agricola'!$BI$8</f>
        <v>3.9207999999999998</v>
      </c>
      <c r="BL61" s="15">
        <f>+BK61*BJ61</f>
        <v>4514.5395676691733</v>
      </c>
      <c r="BM61" s="15">
        <f>BJ61*'Tarifas Riego Agricola'!$BI$20</f>
        <v>5705.8124295112784</v>
      </c>
      <c r="BO61" s="5" t="s">
        <v>12</v>
      </c>
      <c r="BP61" s="12">
        <f>+B13</f>
        <v>1068.0997949419002</v>
      </c>
      <c r="BQ61" s="11">
        <f>'Tarifas Riego Agricola'!$BJ$8</f>
        <v>3.9207999999999998</v>
      </c>
      <c r="BR61" s="15">
        <f>+BQ61*BP61</f>
        <v>4187.8056760082018</v>
      </c>
      <c r="BS61" s="15">
        <f>BP61*'Tarifas Riego Agricola'!$BJ$20</f>
        <v>5292.8617238550924</v>
      </c>
    </row>
    <row r="62" spans="1:71" x14ac:dyDescent="0.25">
      <c r="A62" s="5" t="s">
        <v>13</v>
      </c>
      <c r="B62" s="12">
        <f>+C2</f>
        <v>0</v>
      </c>
      <c r="C62" s="11">
        <f>'Tarifas Riego Agricola'!$AY$9</f>
        <v>1.7164999999999999</v>
      </c>
      <c r="D62" s="15">
        <f>+C62*B62</f>
        <v>0</v>
      </c>
      <c r="E62" s="15">
        <f>+B62*'Tarifas Riego Agricola'!$AY$21</f>
        <v>0</v>
      </c>
      <c r="F62" s="5"/>
      <c r="G62" s="5" t="s">
        <v>13</v>
      </c>
      <c r="H62" s="12">
        <f>+C3</f>
        <v>0</v>
      </c>
      <c r="I62" s="11">
        <f>'Tarifas Riego Agricola'!$AZ$9</f>
        <v>2.2443</v>
      </c>
      <c r="J62" s="15">
        <f>+I62*H62</f>
        <v>0</v>
      </c>
      <c r="K62" s="15">
        <f>+H62*'Tarifas Riego Agricola'!$AZ$21</f>
        <v>0</v>
      </c>
      <c r="M62" s="5" t="s">
        <v>13</v>
      </c>
      <c r="N62" s="12">
        <f>+C4</f>
        <v>0</v>
      </c>
      <c r="O62" s="11">
        <f>'Tarifas Riego Agricola'!$BA$9</f>
        <v>2.2443</v>
      </c>
      <c r="P62" s="15">
        <f>+O62*N62</f>
        <v>0</v>
      </c>
      <c r="Q62" s="15">
        <f>+N62*'Tarifas Riego Agricola'!$BA$21</f>
        <v>0</v>
      </c>
      <c r="S62" s="5" t="s">
        <v>13</v>
      </c>
      <c r="T62" s="12">
        <f>+C5</f>
        <v>0</v>
      </c>
      <c r="U62" s="11">
        <f>'Tarifas Riego Agricola'!$BB$9</f>
        <v>2.2443</v>
      </c>
      <c r="V62" s="15">
        <f>+U62*T62</f>
        <v>0</v>
      </c>
      <c r="W62" s="15">
        <f>+T62*'Tarifas Riego Agricola'!$BB$21</f>
        <v>0</v>
      </c>
      <c r="Y62" s="5" t="s">
        <v>13</v>
      </c>
      <c r="Z62" s="12">
        <f>+C6</f>
        <v>0</v>
      </c>
      <c r="AA62" s="11">
        <f>'Tarifas Riego Agricola'!$BC$9</f>
        <v>2.3885999999999998</v>
      </c>
      <c r="AB62" s="15">
        <f>+AA62*Z62</f>
        <v>0</v>
      </c>
      <c r="AC62" s="15">
        <f>+Z62*'Tarifas Riego Agricola'!$BC$21</f>
        <v>0</v>
      </c>
      <c r="AE62" s="5" t="s">
        <v>13</v>
      </c>
      <c r="AF62" s="12">
        <f>+C7</f>
        <v>0</v>
      </c>
      <c r="AG62" s="11">
        <f>'Tarifas Riego Agricola'!$BD$9</f>
        <v>2.3885999999999998</v>
      </c>
      <c r="AH62" s="15">
        <f>+AG62*AF62</f>
        <v>0</v>
      </c>
      <c r="AI62" s="15">
        <f>+AF62*'Tarifas Riego Agricola'!$BD$21</f>
        <v>0</v>
      </c>
      <c r="AK62" s="5" t="s">
        <v>13</v>
      </c>
      <c r="AL62" s="12">
        <f>+C8</f>
        <v>1618.5064935064938</v>
      </c>
      <c r="AM62" s="11">
        <f>'Tarifas Riego Agricola'!$BE$9</f>
        <v>2.3885999999999998</v>
      </c>
      <c r="AN62" s="15">
        <f>+AM62*AL62</f>
        <v>3865.9646103896107</v>
      </c>
      <c r="AO62" s="15">
        <f>+AL62*'Tarifas Riego Agricola'!$BE$21</f>
        <v>5460.5172077922089</v>
      </c>
      <c r="AQ62" s="5" t="s">
        <v>13</v>
      </c>
      <c r="AR62" s="12">
        <f>+C9</f>
        <v>2696.8576982228296</v>
      </c>
      <c r="AS62" s="11">
        <f>'Tarifas Riego Agricola'!$BF$9</f>
        <v>2.3885999999999998</v>
      </c>
      <c r="AT62" s="15">
        <f>+AS62*AR62</f>
        <v>6441.7142979750506</v>
      </c>
      <c r="AU62" s="15">
        <f>+AR62*'Tarifas Riego Agricola'!$BF$21</f>
        <v>9529.3466766703696</v>
      </c>
      <c r="AW62" s="5" t="s">
        <v>13</v>
      </c>
      <c r="AX62" s="12">
        <f>+C10</f>
        <v>3233.1895078605608</v>
      </c>
      <c r="AY62" s="11">
        <f>'Tarifas Riego Agricola'!$BG$9</f>
        <v>2.3885999999999998</v>
      </c>
      <c r="AZ62" s="15">
        <f>+AY62*AX62</f>
        <v>7722.7964584757347</v>
      </c>
      <c r="BA62" s="15">
        <f>+AX62*'Tarifas Riego Agricola'!$BG$21</f>
        <v>11424.475126025292</v>
      </c>
      <c r="BC62" s="5" t="s">
        <v>13</v>
      </c>
      <c r="BD62" s="12">
        <f>+C11</f>
        <v>3565.0645078605608</v>
      </c>
      <c r="BE62" s="11">
        <f>'Tarifas Riego Agricola'!$BH$9</f>
        <v>2.3885999999999998</v>
      </c>
      <c r="BF62" s="15">
        <f>+BE62*BD62</f>
        <v>8515.5130834757347</v>
      </c>
      <c r="BG62" s="15">
        <f>+BD62*'Tarifas Riego Agricola'!$BH$21</f>
        <v>12597.155438525291</v>
      </c>
      <c r="BI62" s="5" t="s">
        <v>13</v>
      </c>
      <c r="BJ62" s="12">
        <f>+C12</f>
        <v>3919.1772043745727</v>
      </c>
      <c r="BK62" s="11">
        <f>'Tarifas Riego Agricola'!$BI$9</f>
        <v>2.5381</v>
      </c>
      <c r="BL62" s="15">
        <f>+BK62*BJ62</f>
        <v>9947.2636624231036</v>
      </c>
      <c r="BM62" s="15">
        <f>+BJ62*'Tarifas Riego Agricola'!$BI$21</f>
        <v>13848.412651657552</v>
      </c>
      <c r="BO62" s="5" t="s">
        <v>13</v>
      </c>
      <c r="BP62" s="12">
        <f>+C13</f>
        <v>3231.3830741626793</v>
      </c>
      <c r="BQ62" s="11">
        <f>'Tarifas Riego Agricola'!$BJ$9</f>
        <v>2.5381</v>
      </c>
      <c r="BR62" s="15">
        <f>+BQ62*BP62</f>
        <v>8201.5733805322961</v>
      </c>
      <c r="BS62" s="15">
        <f>+BP62*'Tarifas Riego Agricola'!$BJ$21</f>
        <v>11418.092092553828</v>
      </c>
    </row>
    <row r="63" spans="1:71" x14ac:dyDescent="0.25">
      <c r="A63" s="5" t="s">
        <v>14</v>
      </c>
      <c r="B63" s="12">
        <f>B61+B62</f>
        <v>0</v>
      </c>
      <c r="C63" s="13">
        <v>4.1070000000000004E-3</v>
      </c>
      <c r="D63" s="15">
        <f>C63*B63</f>
        <v>0</v>
      </c>
      <c r="E63" s="15">
        <f>+C63*B63</f>
        <v>0</v>
      </c>
      <c r="F63" s="5"/>
      <c r="G63" s="5" t="s">
        <v>14</v>
      </c>
      <c r="H63" s="12">
        <f>H61+H62</f>
        <v>0</v>
      </c>
      <c r="I63" s="13">
        <v>4.1070000000000004E-3</v>
      </c>
      <c r="J63" s="15">
        <f>I63*H63</f>
        <v>0</v>
      </c>
      <c r="K63" s="15">
        <f>+I63*H63</f>
        <v>0</v>
      </c>
      <c r="M63" s="5" t="s">
        <v>14</v>
      </c>
      <c r="N63" s="12">
        <f>N61+N62</f>
        <v>0</v>
      </c>
      <c r="O63" s="13">
        <v>4.1070000000000004E-3</v>
      </c>
      <c r="P63" s="15">
        <f>O63*N63</f>
        <v>0</v>
      </c>
      <c r="Q63" s="15">
        <f>+O63*N63</f>
        <v>0</v>
      </c>
      <c r="S63" s="5" t="s">
        <v>14</v>
      </c>
      <c r="T63" s="12">
        <f>T61+T62</f>
        <v>0</v>
      </c>
      <c r="U63" s="13">
        <v>4.1070000000000004E-3</v>
      </c>
      <c r="V63" s="15">
        <f>U63*T63</f>
        <v>0</v>
      </c>
      <c r="W63" s="15">
        <f>+U63*T63</f>
        <v>0</v>
      </c>
      <c r="Y63" s="5" t="s">
        <v>14</v>
      </c>
      <c r="Z63" s="12">
        <f>Z61+Z62</f>
        <v>0</v>
      </c>
      <c r="AA63" s="13">
        <v>4.1070000000000004E-3</v>
      </c>
      <c r="AB63" s="15">
        <f>AA63*Z63</f>
        <v>0</v>
      </c>
      <c r="AC63" s="15">
        <f>+AA63*Z63</f>
        <v>0</v>
      </c>
      <c r="AE63" s="5" t="s">
        <v>14</v>
      </c>
      <c r="AF63" s="12">
        <f>AF61+AF62</f>
        <v>0</v>
      </c>
      <c r="AG63" s="13">
        <v>4.1070000000000004E-3</v>
      </c>
      <c r="AH63" s="15">
        <f>AG63*AF63</f>
        <v>0</v>
      </c>
      <c r="AI63" s="15">
        <f>+AG63*AF63</f>
        <v>0</v>
      </c>
      <c r="AK63" s="5" t="s">
        <v>14</v>
      </c>
      <c r="AL63" s="12">
        <f>AL61+AL62</f>
        <v>1694.9242424242427</v>
      </c>
      <c r="AM63" s="13">
        <v>4.1070000000000004E-3</v>
      </c>
      <c r="AN63" s="15">
        <f>AM63*AL63</f>
        <v>6.9610538636363657</v>
      </c>
      <c r="AO63" s="15">
        <f>+AM63*AL63</f>
        <v>6.9610538636363657</v>
      </c>
      <c r="AQ63" s="5" t="s">
        <v>14</v>
      </c>
      <c r="AR63" s="12">
        <f>AR61+AR62</f>
        <v>3004.7466678058781</v>
      </c>
      <c r="AS63" s="13">
        <v>4.1070000000000004E-3</v>
      </c>
      <c r="AT63" s="15">
        <f>AS63*AR63</f>
        <v>12.340494564678743</v>
      </c>
      <c r="AU63" s="15">
        <f>+AS63*AR63</f>
        <v>12.340494564678743</v>
      </c>
      <c r="AW63" s="5" t="s">
        <v>14</v>
      </c>
      <c r="AX63" s="12">
        <f>AX61+AX62</f>
        <v>3813.4261790840742</v>
      </c>
      <c r="AY63" s="13">
        <v>4.1070000000000004E-3</v>
      </c>
      <c r="AZ63" s="15">
        <f>AY63*AX63</f>
        <v>15.661741317498294</v>
      </c>
      <c r="BA63" s="15">
        <f>+AY63*AX63</f>
        <v>15.661741317498294</v>
      </c>
      <c r="BC63" s="5" t="s">
        <v>14</v>
      </c>
      <c r="BD63" s="12">
        <f>BD61+BD62</f>
        <v>4258.118378332194</v>
      </c>
      <c r="BE63" s="13">
        <v>4.1070000000000004E-3</v>
      </c>
      <c r="BF63" s="15">
        <f>BE63*BD63</f>
        <v>17.488092179810323</v>
      </c>
      <c r="BG63" s="15">
        <f>+BE63*BD63</f>
        <v>17.488092179810323</v>
      </c>
      <c r="BI63" s="5" t="s">
        <v>14</v>
      </c>
      <c r="BJ63" s="12">
        <f>BJ61+BJ62</f>
        <v>5070.6104750512641</v>
      </c>
      <c r="BK63" s="13">
        <v>4.1070000000000004E-3</v>
      </c>
      <c r="BL63" s="15">
        <f>BK63*BJ63</f>
        <v>20.824997221035545</v>
      </c>
      <c r="BM63" s="15">
        <f>+BK63*BJ63</f>
        <v>20.824997221035545</v>
      </c>
      <c r="BO63" s="5" t="s">
        <v>14</v>
      </c>
      <c r="BP63" s="12">
        <f>BP61+BP62</f>
        <v>4299.4828691045795</v>
      </c>
      <c r="BQ63" s="13">
        <v>4.1070000000000004E-3</v>
      </c>
      <c r="BR63" s="15">
        <f>BQ63*BP63</f>
        <v>17.657976143412508</v>
      </c>
      <c r="BS63" s="15">
        <f>+BQ63*BP63</f>
        <v>17.657976143412508</v>
      </c>
    </row>
    <row r="64" spans="1:71" x14ac:dyDescent="0.25">
      <c r="A64" s="5" t="s">
        <v>16</v>
      </c>
      <c r="B64" s="5"/>
      <c r="C64" s="15"/>
      <c r="D64" s="15">
        <f>IF('Carga de datos'!$C$11=1,IF((B61*'Tarifas Riego Agricola'!$AY$16+B62*'Tarifas Riego Agricola'!$AY$17)&gt;250*C62,(B61*'Tarifas Riego Agricola'!$AY$16+B62*'Tarifas Riego Agricola'!$AY$17),250*C62)-SUM(D59:D62),IF('Carga de datos'!$C$11=2,(IF((B61*'Tarifas Riego Agricola'!$AY$12+B62*'Tarifas Riego Agricola'!$AY$13)&gt;250*C62,(B61*'Tarifas Riego Agricola'!$AY$12+B62*'Tarifas Riego Agricola'!$AY$13),250*C62)-SUM(D59:D62)),0))</f>
        <v>47.363</v>
      </c>
      <c r="E64" s="15">
        <f>D64</f>
        <v>47.363</v>
      </c>
      <c r="F64" s="5"/>
      <c r="G64" s="5" t="s">
        <v>16</v>
      </c>
      <c r="H64" s="5"/>
      <c r="I64" s="15"/>
      <c r="J64" s="15">
        <f>IF('Carga de datos'!$C$11=1,IF((H61*'Tarifas Riego Agricola'!$AZ$16+H62*'Tarifas Riego Agricola'!$AZ$17)&gt;250*I62,(H61*'Tarifas Riego Agricola'!$AZ$16+H62*'Tarifas Riego Agricola'!$AZ$17),250*I62)-SUM(J59:J62),IF('Carga de datos'!$C$11=2,(IF((H61*'Tarifas Riego Agricola'!$AZ$12+H62*'Tarifas Riego Agricola'!$AZ$13)&gt;250*I62,(H61*'Tarifas Riego Agricola'!$AZ$12+H62*'Tarifas Riego Agricola'!$AZ$13),250*I62)-SUM(J59:J62)),0))</f>
        <v>167.93200000000007</v>
      </c>
      <c r="K64" s="15">
        <f>J64</f>
        <v>167.93200000000007</v>
      </c>
      <c r="M64" s="5" t="s">
        <v>16</v>
      </c>
      <c r="N64" s="5"/>
      <c r="O64" s="15"/>
      <c r="P64" s="15">
        <f>IF('Carga de datos'!$C$11=1,IF((N61*'Tarifas Riego Agricola'!$BA$16+N62*'Tarifas Riego Agricola'!$BA$17)&gt;250*O62,(N61*'Tarifas Riego Agricola'!$BA$16+N62*'Tarifas Riego Agricola'!$BA$17),250*O62)-SUM(P59:P62),IF('Carga de datos'!$C$11=2,(IF((N61*'Tarifas Riego Agricola'!$BA$12+N62*'Tarifas Riego Agricola'!$BA$13)&gt;250*O62,(N61*'Tarifas Riego Agricola'!$BA$12+N62*'Tarifas Riego Agricola'!$BA$13),250*O62)-SUM(P59:P62)),0))</f>
        <v>167.93200000000007</v>
      </c>
      <c r="Q64" s="15">
        <f>P64</f>
        <v>167.93200000000007</v>
      </c>
      <c r="S64" s="5" t="s">
        <v>16</v>
      </c>
      <c r="T64" s="5"/>
      <c r="U64" s="15"/>
      <c r="V64" s="15">
        <f>IF('Carga de datos'!$C$11=1,IF((T61*'Tarifas Riego Agricola'!$BB$16+T62*'Tarifas Riego Agricola'!$BB$17)&gt;250*U62,(T61*'Tarifas Riego Agricola'!$BB$16+T62*'Tarifas Riego Agricola'!$BB$17),250*U62)-SUM(V59:V62),IF('Carga de datos'!$C$11=2,(IF((T61*'Tarifas Riego Agricola'!$BB$12+T62*'Tarifas Riego Agricola'!$BB$13)&gt;250*U62,(T61*'Tarifas Riego Agricola'!$BB$12+T62*'Tarifas Riego Agricola'!$BB$13),250*U62)-SUM(V59:V62)),0))</f>
        <v>167.93200000000007</v>
      </c>
      <c r="W64" s="15">
        <f>V64</f>
        <v>167.93200000000007</v>
      </c>
      <c r="Y64" s="5" t="s">
        <v>16</v>
      </c>
      <c r="Z64" s="5"/>
      <c r="AA64" s="15"/>
      <c r="AB64" s="15">
        <f>IF('Carga de datos'!$C$11=1,IF((Z61*'Tarifas Riego Agricola'!$BC$16+Z62*'Tarifas Riego Agricola'!$BC$17)&gt;250*AA62,(Z61*'Tarifas Riego Agricola'!$BC$16+Z62*'Tarifas Riego Agricola'!$BC$17),250*AA62)-SUM(AB59:AB62),IF('Carga de datos'!$C$11=2,(IF((Z61*'Tarifas Riego Agricola'!$BC$12+Z62*'Tarifas Riego Agricola'!$BC$13)&gt;250*AA62,(Z61*'Tarifas Riego Agricola'!$BC$12+Z62*'Tarifas Riego Agricola'!$BC$13),250*AA62)-SUM(AB59:AB62)),0))</f>
        <v>204.00700000000001</v>
      </c>
      <c r="AC64" s="15">
        <f>AB64</f>
        <v>204.00700000000001</v>
      </c>
      <c r="AE64" s="5" t="s">
        <v>16</v>
      </c>
      <c r="AF64" s="5"/>
      <c r="AG64" s="15"/>
      <c r="AH64" s="15">
        <f>IF('Carga de datos'!$C$11=1,IF((AF61*'Tarifas Riego Agricola'!$BD$16+AF62*'Tarifas Riego Agricola'!$BD$17)&gt;250*AG62,(AF61*'Tarifas Riego Agricola'!$BD$16+AF62*'Tarifas Riego Agricola'!$BD$17),250*AG62)-SUM(AH59:AH62),IF('Carga de datos'!$C$11=2,(IF((AF61*'Tarifas Riego Agricola'!$BD$12+AF62*'Tarifas Riego Agricola'!$BD$13)&gt;250*AG62,(AF61*'Tarifas Riego Agricola'!$BD$12+AF62*'Tarifas Riego Agricola'!$BD$13),250*AG62)-SUM(AH59:AH62)),0))</f>
        <v>203.00700000000001</v>
      </c>
      <c r="AI64" s="15">
        <f>AH64</f>
        <v>203.00700000000001</v>
      </c>
      <c r="AK64" s="5" t="s">
        <v>16</v>
      </c>
      <c r="AL64" s="5"/>
      <c r="AM64" s="15"/>
      <c r="AN64" s="15">
        <f>IF('Carga de datos'!$C$11=1,IF((AL61*'Tarifas Riego Agricola'!$BE$16+AL62*'Tarifas Riego Agricola'!$BE$17)&gt;250*AM62,(AL61*'Tarifas Riego Agricola'!$BE$16+AL62*'Tarifas Riego Agricola'!$BE$17),250*AM62)-SUM(AN59:AN62),IF('Carga de datos'!$C$11=2,(IF((AL61*'Tarifas Riego Agricola'!$BE$12+AL62*'Tarifas Riego Agricola'!$BE$13)&gt;250*AM62,(AL61*'Tarifas Riego Agricola'!$BE$12+AL62*'Tarifas Riego Agricola'!$BE$13),250*AM62)-SUM(AN59:AN62)),0))</f>
        <v>-4504.5170432900431</v>
      </c>
      <c r="AO64" s="15">
        <f>AN64</f>
        <v>-4504.5170432900431</v>
      </c>
      <c r="AQ64" s="5" t="s">
        <v>16</v>
      </c>
      <c r="AR64" s="5"/>
      <c r="AS64" s="15"/>
      <c r="AT64" s="15">
        <f>IF('Carga de datos'!$C$11=1,IF((AR61*'Tarifas Riego Agricola'!$BF$16+AR62*'Tarifas Riego Agricola'!$BF$17)&gt;250*AS62,(AR61*'Tarifas Riego Agricola'!$BF$16+AR62*'Tarifas Riego Agricola'!$BF$17),250*AS62)-SUM(AT59:AT62),IF('Carga de datos'!$C$11=2,(IF((AR61*'Tarifas Riego Agricola'!$BF$12+AR62*'Tarifas Riego Agricola'!$BF$13)&gt;250*AS62,(AR61*'Tarifas Riego Agricola'!$BF$12+AR62*'Tarifas Riego Agricola'!$BF$13),250*AS62)-SUM(AT59:AT62)),0))</f>
        <v>-6400.4674086850646</v>
      </c>
      <c r="AU64" s="15">
        <f>AT64</f>
        <v>-6400.4674086850646</v>
      </c>
      <c r="AW64" s="5" t="s">
        <v>16</v>
      </c>
      <c r="AX64" s="5"/>
      <c r="AY64" s="15"/>
      <c r="AZ64" s="15">
        <f>IF('Carga de datos'!$C$11=1,IF((AX61*'Tarifas Riego Agricola'!$BG$16+AX62*'Tarifas Riego Agricola'!$BG$17)&gt;250*AY62,(AX61*'Tarifas Riego Agricola'!$BG$16+AX62*'Tarifas Riego Agricola'!$BG$17),250*AY62)-SUM(AZ59:AZ62),IF('Carga de datos'!$C$11=2,(IF((AX61*'Tarifas Riego Agricola'!$BG$12+AX62*'Tarifas Riego Agricola'!$BG$13)&gt;250*AY62,(AX61*'Tarifas Riego Agricola'!$BG$12+AX62*'Tarifas Riego Agricola'!$BG$13),250*AY62)-SUM(AZ59:AZ62)),0))</f>
        <v>-7548.7438189507866</v>
      </c>
      <c r="BA64" s="15">
        <f>AZ64</f>
        <v>-7548.7438189507866</v>
      </c>
      <c r="BC64" s="5" t="s">
        <v>16</v>
      </c>
      <c r="BD64" s="5"/>
      <c r="BE64" s="15"/>
      <c r="BF64" s="15">
        <f>IF('Carga de datos'!$C$11=1,IF((BD61*'Tarifas Riego Agricola'!$BH$16+BD62*'Tarifas Riego Agricola'!$BH$17)&gt;250*BE62,(BD61*'Tarifas Riego Agricola'!$BH$16+BD62*'Tarifas Riego Agricola'!$BH$17),250*BE62)-SUM(BF59:BF62),IF('Carga de datos'!$C$11=2,(IF((BD61*'Tarifas Riego Agricola'!$BH$12+BD62*'Tarifas Riego Agricola'!$BH$13)&gt;250*BE62,(BD61*'Tarifas Riego Agricola'!$BH$12+BD62*'Tarifas Riego Agricola'!$BH$13),250*BE62)-SUM(BF59:BF62)),0))</f>
        <v>-8186.538580228982</v>
      </c>
      <c r="BG64" s="15">
        <f>BF64</f>
        <v>-8186.538580228982</v>
      </c>
      <c r="BI64" s="5" t="s">
        <v>16</v>
      </c>
      <c r="BJ64" s="5"/>
      <c r="BK64" s="15"/>
      <c r="BL64" s="15">
        <f>IF('Carga de datos'!$C$11=1,IF((BJ61*'Tarifas Riego Agricola'!$BI$16+BJ62*'Tarifas Riego Agricola'!$BI$17)&gt;250*BK62,(BJ61*'Tarifas Riego Agricola'!$BI$16+BJ62*'Tarifas Riego Agricola'!$BI$17),250*BK62)-SUM(BL59:BL62),IF('Carga de datos'!$C$11=2,(IF((BJ61*'Tarifas Riego Agricola'!$BI$12+BJ62*'Tarifas Riego Agricola'!$BI$13)&gt;250*BK62,(BJ61*'Tarifas Riego Agricola'!$BI$12+BJ62*'Tarifas Riego Agricola'!$BI$13),250*BK62)-SUM(BL59:BL62)),0))</f>
        <v>-10105.293122436775</v>
      </c>
      <c r="BM64" s="15">
        <f>BL64</f>
        <v>-10105.293122436775</v>
      </c>
      <c r="BO64" s="5" t="s">
        <v>16</v>
      </c>
      <c r="BP64" s="5"/>
      <c r="BQ64" s="15"/>
      <c r="BR64" s="15">
        <f>IF('Carga de datos'!$C$11=1,IF((BP61*'Tarifas Riego Agricola'!$BJ$16+BP62*'Tarifas Riego Agricola'!$BJ$17)&gt;250*BQ62,(BP61*'Tarifas Riego Agricola'!$BJ$16+BP62*'Tarifas Riego Agricola'!$BJ$17),250*BQ62)-SUM(BR59:BR62),IF('Carga de datos'!$C$11=2,(IF((BP61*'Tarifas Riego Agricola'!$BJ$12+BP62*'Tarifas Riego Agricola'!$BJ$13)&gt;250*BQ62,(BP61*'Tarifas Riego Agricola'!$BJ$12+BP62*'Tarifas Riego Agricola'!$BJ$13),250*BQ62)-SUM(BR59:BR62)),0))</f>
        <v>-8861.8934095608329</v>
      </c>
      <c r="BS64" s="15">
        <f>BR64</f>
        <v>-8861.8934095608329</v>
      </c>
    </row>
    <row r="65" spans="1:71" x14ac:dyDescent="0.25">
      <c r="A65" s="5" t="s">
        <v>15</v>
      </c>
      <c r="B65" s="14">
        <v>0.03</v>
      </c>
      <c r="C65" s="15"/>
      <c r="D65" s="15">
        <f>SUM(D59:D64)*((100/97)-1)</f>
        <v>13.271907216494798</v>
      </c>
      <c r="E65" s="15">
        <f>D65</f>
        <v>13.271907216494798</v>
      </c>
      <c r="F65" s="16"/>
      <c r="G65" s="5" t="s">
        <v>15</v>
      </c>
      <c r="H65" s="14">
        <v>0.03</v>
      </c>
      <c r="I65" s="15"/>
      <c r="J65" s="15">
        <f>SUM(J59:J64)*((100/97)-1)</f>
        <v>17.352835051546332</v>
      </c>
      <c r="K65" s="15">
        <f>J65</f>
        <v>17.352835051546332</v>
      </c>
      <c r="M65" s="5" t="s">
        <v>15</v>
      </c>
      <c r="N65" s="14">
        <v>0.03</v>
      </c>
      <c r="O65" s="15"/>
      <c r="P65" s="15">
        <f>SUM(P59:P64)*((100/97)-1)</f>
        <v>17.352835051546332</v>
      </c>
      <c r="Q65" s="15">
        <f>P65</f>
        <v>17.352835051546332</v>
      </c>
      <c r="S65" s="5" t="s">
        <v>15</v>
      </c>
      <c r="T65" s="14">
        <v>0.03</v>
      </c>
      <c r="U65" s="15"/>
      <c r="V65" s="15">
        <f>SUM(V59:V64)*((100/97)-1)</f>
        <v>17.352835051546332</v>
      </c>
      <c r="W65" s="15">
        <f>V65</f>
        <v>17.352835051546332</v>
      </c>
      <c r="Y65" s="5" t="s">
        <v>15</v>
      </c>
      <c r="Z65" s="14">
        <v>0.03</v>
      </c>
      <c r="AA65" s="15"/>
      <c r="AB65" s="15">
        <f>SUM(AB59:AB64)*((100/97)-1)</f>
        <v>18.468556701030863</v>
      </c>
      <c r="AC65" s="15">
        <f>AB65</f>
        <v>18.468556701030863</v>
      </c>
      <c r="AE65" s="5" t="s">
        <v>15</v>
      </c>
      <c r="AF65" s="14">
        <v>0.03</v>
      </c>
      <c r="AG65" s="15"/>
      <c r="AH65" s="15">
        <f>SUM(AH59:AH64)*((100/97)-1)</f>
        <v>18.468556701030863</v>
      </c>
      <c r="AI65" s="15">
        <f>AH65</f>
        <v>18.468556701030863</v>
      </c>
      <c r="AK65" s="5" t="s">
        <v>15</v>
      </c>
      <c r="AL65" s="14">
        <v>0.03</v>
      </c>
      <c r="AM65" s="15"/>
      <c r="AN65" s="15">
        <f>SUM(AN59:AN64)*((100/97)-1)</f>
        <v>51.549513380974517</v>
      </c>
      <c r="AO65" s="15">
        <f>AN65</f>
        <v>51.549513380974517</v>
      </c>
      <c r="AQ65" s="5" t="s">
        <v>15</v>
      </c>
      <c r="AR65" s="14">
        <v>0.03</v>
      </c>
      <c r="AS65" s="15"/>
      <c r="AT65" s="15">
        <f>SUM(AT59:AT64)*((100/97)-1)</f>
        <v>99.497727728915109</v>
      </c>
      <c r="AU65" s="15">
        <f>AT65</f>
        <v>99.497727728915109</v>
      </c>
      <c r="AW65" s="5" t="s">
        <v>15</v>
      </c>
      <c r="AX65" s="14">
        <v>0.03</v>
      </c>
      <c r="AY65" s="15"/>
      <c r="AZ65" s="15">
        <f>SUM(AZ59:AZ64)*((100/97)-1)</f>
        <v>135.1901122641475</v>
      </c>
      <c r="BA65" s="15">
        <f>AZ65</f>
        <v>135.1901122641475</v>
      </c>
      <c r="BC65" s="5" t="s">
        <v>15</v>
      </c>
      <c r="BD65" s="14">
        <v>0.03</v>
      </c>
      <c r="BE65" s="15"/>
      <c r="BF65" s="15">
        <f>SUM(BF59:BF64)*((100/97)-1)</f>
        <v>153.07919819694817</v>
      </c>
      <c r="BG65" s="15">
        <f>BF65</f>
        <v>153.07919819694817</v>
      </c>
      <c r="BI65" s="5" t="s">
        <v>15</v>
      </c>
      <c r="BJ65" s="14">
        <v>0.03</v>
      </c>
      <c r="BK65" s="15"/>
      <c r="BL65" s="15">
        <f>SUM(BL59:BL64)*((100/97)-1)</f>
        <v>197.63118881061388</v>
      </c>
      <c r="BM65" s="15">
        <f>BL65</f>
        <v>197.63118881061388</v>
      </c>
      <c r="BO65" s="5" t="s">
        <v>15</v>
      </c>
      <c r="BP65" s="14">
        <v>0.03</v>
      </c>
      <c r="BQ65" s="15"/>
      <c r="BR65" s="15">
        <f>SUM(BR59:BR64)*((100/97)-1)</f>
        <v>171.89330793164098</v>
      </c>
      <c r="BS65" s="15">
        <f>BR65</f>
        <v>171.89330793164098</v>
      </c>
    </row>
    <row r="66" spans="1:71" x14ac:dyDescent="0.25">
      <c r="A66" s="16" t="s">
        <v>17</v>
      </c>
      <c r="B66" s="16"/>
      <c r="C66" s="17"/>
      <c r="D66" s="35">
        <f>IF('Carga de datos'!$C$11=3,IF((SUM(D59:D65)-'Calculos Sin Estabilizacion'!D65)&gt;250*'Calculos Sin Estabilizacion'!C62,SUM(D59:D65),250*'Calculos Sin Estabilizacion'!C62+250*'Calculos Sin Estabilizacion'!C62*((100/97)-1)),SUM(D59:D65))</f>
        <v>442.39690721649481</v>
      </c>
      <c r="E66" s="35">
        <f>IF('Carga de datos'!$C$11=3,IF((SUM(E59:E65)-'Calculos Sin Estabilizacion'!E65)&gt;250*'Calculos Sin Estabilizacion'!C62,SUM(E59:E65),250*'Calculos Sin Estabilizacion'!C62+250*'Calculos Sin Estabilizacion'!C62*((100/97)-1)),SUM(E59:E65))</f>
        <v>442.39690721649481</v>
      </c>
      <c r="F66" s="5"/>
      <c r="G66" s="16" t="s">
        <v>17</v>
      </c>
      <c r="H66" s="16"/>
      <c r="I66" s="17"/>
      <c r="J66" s="35">
        <f>IF('Carga de datos'!$C$11=3,IF((SUM(J59:J65)-'Calculos Sin Estabilizacion'!J65)&gt;250*'Calculos Sin Estabilizacion'!I62,SUM(J59:J65),250*'Calculos Sin Estabilizacion'!I62+250*'Calculos Sin Estabilizacion'!I62*((100/97)-1)),SUM(J59:J65))</f>
        <v>578.42783505154637</v>
      </c>
      <c r="K66" s="35">
        <f>IF('Carga de datos'!$C$11=3,IF((SUM(K59:K65)-'Calculos Sin Estabilizacion'!K65)&gt;250*'Calculos Sin Estabilizacion'!I62,SUM(K59:K65),250*'Calculos Sin Estabilizacion'!I62+250*'Calculos Sin Estabilizacion'!I62*((100/97)-1)),SUM(K59:K65))</f>
        <v>578.42783505154637</v>
      </c>
      <c r="M66" s="16" t="s">
        <v>17</v>
      </c>
      <c r="N66" s="16"/>
      <c r="O66" s="17"/>
      <c r="P66" s="35">
        <f>IF('Carga de datos'!$C$11=3,IF((SUM(P59:P65)-'Calculos Sin Estabilizacion'!P65)&gt;250*'Calculos Sin Estabilizacion'!O62,SUM(P59:P65),250*'Calculos Sin Estabilizacion'!O62+250*'Calculos Sin Estabilizacion'!O62*((100/97)-1)),SUM(P59:P65))</f>
        <v>578.42783505154637</v>
      </c>
      <c r="Q66" s="35">
        <f>IF('Carga de datos'!$C$11=3,IF((SUM(Q59:Q65)-'Calculos Sin Estabilizacion'!Q65)&gt;250*'Calculos Sin Estabilizacion'!O62,SUM(Q59:Q65),250*'Calculos Sin Estabilizacion'!O62+250*'Calculos Sin Estabilizacion'!O62*((100/97)-1)),SUM(Q59:Q65))</f>
        <v>578.42783505154637</v>
      </c>
      <c r="S66" s="16" t="s">
        <v>17</v>
      </c>
      <c r="T66" s="16"/>
      <c r="U66" s="17"/>
      <c r="V66" s="35">
        <f>IF('Carga de datos'!$C$11=3,IF((SUM(V59:V65)-'Calculos Sin Estabilizacion'!V65)&gt;250*'Calculos Sin Estabilizacion'!U62,SUM(V59:V65),250*'Calculos Sin Estabilizacion'!U62+250*'Calculos Sin Estabilizacion'!U62*((100/97)-1)),SUM(V59:V65))</f>
        <v>578.42783505154637</v>
      </c>
      <c r="W66" s="35">
        <f>IF('Carga de datos'!$C$11=3,IF((SUM(W59:W65)-'Calculos Sin Estabilizacion'!W65)&gt;250*'Calculos Sin Estabilizacion'!U62,SUM(W59:W65),250*'Calculos Sin Estabilizacion'!U62+250*'Calculos Sin Estabilizacion'!U62*((100/97)-1)),SUM(W59:W65))</f>
        <v>578.42783505154637</v>
      </c>
      <c r="Y66" s="16" t="s">
        <v>17</v>
      </c>
      <c r="Z66" s="16"/>
      <c r="AA66" s="17"/>
      <c r="AB66" s="35">
        <f>IF('Carga de datos'!$C$11=3,IF((SUM(AB59:AB65)-'Calculos Sin Estabilizacion'!AB65)&gt;250*'Calculos Sin Estabilizacion'!AA62,SUM(AB59:AB65),250*'Calculos Sin Estabilizacion'!AA62+250*'Calculos Sin Estabilizacion'!AA62*((100/97)-1)),SUM(AB59:AB65))</f>
        <v>615.6185567010308</v>
      </c>
      <c r="AC66" s="35">
        <f>IF('Carga de datos'!$C$11=3,IF((SUM(AC59:AC65)-'Calculos Sin Estabilizacion'!AC65)&gt;250*'Calculos Sin Estabilizacion'!AA62,SUM(AC59:AC65),250*'Calculos Sin Estabilizacion'!AA62+250*'Calculos Sin Estabilizacion'!AA62*((100/97)-1)),SUM(AC59:AC65))</f>
        <v>615.6185567010308</v>
      </c>
      <c r="AE66" s="16" t="s">
        <v>17</v>
      </c>
      <c r="AF66" s="16"/>
      <c r="AG66" s="17"/>
      <c r="AH66" s="35">
        <f>IF('Carga de datos'!$C$11=3,IF((SUM(AH59:AH65)-'Calculos Sin Estabilizacion'!AH65)&gt;250*'Calculos Sin Estabilizacion'!AG62,SUM(AH59:AH65),250*'Calculos Sin Estabilizacion'!AG62+250*'Calculos Sin Estabilizacion'!AG62*((100/97)-1)),SUM(AH59:AH65))</f>
        <v>615.6185567010308</v>
      </c>
      <c r="AI66" s="35">
        <f>IF('Carga de datos'!$C$11=3,IF((SUM(AI59:AI65)-'Calculos Sin Estabilizacion'!AI65)&gt;250*'Calculos Sin Estabilizacion'!AG62,SUM(AI59:AI65),250*'Calculos Sin Estabilizacion'!AG62+250*'Calculos Sin Estabilizacion'!AG62*((100/97)-1)),SUM(AI59:AI65))</f>
        <v>615.6185567010308</v>
      </c>
      <c r="AK66" s="16" t="s">
        <v>17</v>
      </c>
      <c r="AL66" s="16"/>
      <c r="AM66" s="17"/>
      <c r="AN66" s="35">
        <f>IF('Carga de datos'!$C$11=3,IF((SUM(AN59:AN65)-'Calculos Sin Estabilizacion'!AN65)&gt;250*'Calculos Sin Estabilizacion'!AM62,SUM(AN59:AN65),250*'Calculos Sin Estabilizacion'!AM62+250*'Calculos Sin Estabilizacion'!AM62*((100/97)-1)),SUM(AN59:AN65))</f>
        <v>1718.3171126991565</v>
      </c>
      <c r="AO66" s="35">
        <f>IF('Carga de datos'!$C$11=3,IF((SUM(AO59:AO65)-'Calculos Sin Estabilizacion'!AO65)&gt;250*'Calculos Sin Estabilizacion'!AM62,SUM(AO59:AO65),250*'Calculos Sin Estabilizacion'!AM62+250*'Calculos Sin Estabilizacion'!AM62*((100/97)-1)),SUM(AO59:AO65))</f>
        <v>3393.7273302316253</v>
      </c>
      <c r="AQ66" s="16" t="s">
        <v>17</v>
      </c>
      <c r="AR66" s="16"/>
      <c r="AS66" s="17"/>
      <c r="AT66" s="35">
        <f>IF('Carga de datos'!$C$11=3,IF((SUM(AT59:AT65)-'Calculos Sin Estabilizacion'!AT65)&gt;250*'Calculos Sin Estabilizacion'!AS62,SUM(AT59:AT65),250*'Calculos Sin Estabilizacion'!AS62+250*'Calculos Sin Estabilizacion'!AS62*((100/97)-1)),SUM(AT59:AT65))</f>
        <v>3316.5909242971816</v>
      </c>
      <c r="AU66" s="35">
        <f>IF('Carga de datos'!$C$11=3,IF((SUM(AU59:AU65)-'Calculos Sin Estabilizacion'!AU65)&gt;250*'Calculos Sin Estabilizacion'!AS62,SUM(AU59:AU65),250*'Calculos Sin Estabilizacion'!AS62+250*'Calculos Sin Estabilizacion'!AS62*((100/97)-1)),SUM(AU59:AU65))</f>
        <v>6779.1397012537791</v>
      </c>
      <c r="AW66" s="16" t="s">
        <v>17</v>
      </c>
      <c r="AX66" s="16"/>
      <c r="AY66" s="17"/>
      <c r="AZ66" s="35">
        <f>IF('Carga de datos'!$C$11=3,IF((SUM(AZ59:AZ65)-'Calculos Sin Estabilizacion'!AZ65)&gt;250*'Calculos Sin Estabilizacion'!AY62,SUM(AZ59:AZ65),250*'Calculos Sin Estabilizacion'!AY62+250*'Calculos Sin Estabilizacion'!AY62*((100/97)-1)),SUM(AZ59:AZ65))</f>
        <v>4506.3370754715988</v>
      </c>
      <c r="BA66" s="35">
        <f>IF('Carga de datos'!$C$11=3,IF((SUM(BA59:BA65)-'Calculos Sin Estabilizacion'!BA65)&gt;250*'Calculos Sin Estabilizacion'!AY62,SUM(BA59:BA65),250*'Calculos Sin Estabilizacion'!AY62+250*'Calculos Sin Estabilizacion'!AY62*((100/97)-1)),SUM(BA59:BA65))</f>
        <v>8914.5699375700278</v>
      </c>
      <c r="BC66" s="16" t="s">
        <v>17</v>
      </c>
      <c r="BD66" s="16"/>
      <c r="BE66" s="17"/>
      <c r="BF66" s="35">
        <f>IF('Carga de datos'!$C$11=3,IF((SUM(BF59:BF65)-'Calculos Sin Estabilizacion'!BF65)&gt;250*'Calculos Sin Estabilizacion'!BE62,SUM(BF59:BF65),250*'Calculos Sin Estabilizacion'!BE62+250*'Calculos Sin Estabilizacion'!BE62*((100/97)-1)),SUM(BF59:BF65))</f>
        <v>5102.6399398982894</v>
      </c>
      <c r="BG66" s="35">
        <f>IF('Carga de datos'!$C$11=3,IF((SUM(BG59:BG65)-'Calculos Sin Estabilizacion'!BG65)&gt;250*'Calculos Sin Estabilizacion'!BE62,SUM(BG59:BG65),250*'Calculos Sin Estabilizacion'!BE62+250*'Calculos Sin Estabilizacion'!BE62*((100/97)-1)),SUM(BG59:BG65))</f>
        <v>10028.213993021152</v>
      </c>
      <c r="BI66" s="16" t="s">
        <v>17</v>
      </c>
      <c r="BJ66" s="16"/>
      <c r="BK66" s="17"/>
      <c r="BL66" s="35">
        <f>IF('Carga de datos'!$C$11=3,IF((SUM(BL59:BL65)-'Calculos Sin Estabilizacion'!BL65)&gt;250*'Calculos Sin Estabilizacion'!BK62,SUM(BL59:BL65),250*'Calculos Sin Estabilizacion'!BK62+250*'Calculos Sin Estabilizacion'!BK62*((100/97)-1)),SUM(BL59:BL65))</f>
        <v>6587.7062936871516</v>
      </c>
      <c r="BM66" s="35">
        <f>IF('Carga de datos'!$C$11=3,IF((SUM(BM59:BM65)-'Calculos Sin Estabilizacion'!BM65)&gt;250*'Calculos Sin Estabilizacion'!BK62,SUM(BM59:BM65),250*'Calculos Sin Estabilizacion'!BK62+250*'Calculos Sin Estabilizacion'!BK62*((100/97)-1)),SUM(BM59:BM65))</f>
        <v>11680.128144763705</v>
      </c>
      <c r="BO66" s="16" t="s">
        <v>17</v>
      </c>
      <c r="BP66" s="16"/>
      <c r="BQ66" s="17"/>
      <c r="BR66" s="35">
        <f>IF('Carga de datos'!$C$11=3,IF((SUM(BR59:BR65)-'Calculos Sin Estabilizacion'!BR65)&gt;250*'Calculos Sin Estabilizacion'!BQ62,SUM(BR59:BR65),250*'Calculos Sin Estabilizacion'!BQ62+250*'Calculos Sin Estabilizacion'!BQ62*((100/97)-1)),SUM(BR59:BR65))</f>
        <v>5729.7769310547192</v>
      </c>
      <c r="BS66" s="35">
        <f>IF('Carga de datos'!$C$11=3,IF((SUM(BS59:BS65)-'Calculos Sin Estabilizacion'!BS65)&gt;250*'Calculos Sin Estabilizacion'!BQ62,SUM(BS59:BS65),250*'Calculos Sin Estabilizacion'!BQ62+250*'Calculos Sin Estabilizacion'!BQ62*((100/97)-1)),SUM(BS59:BS65))</f>
        <v>10051.351690923142</v>
      </c>
    </row>
    <row r="67" spans="1:71" x14ac:dyDescent="0.25">
      <c r="A67" s="5" t="s">
        <v>18</v>
      </c>
      <c r="B67" s="18">
        <v>0.27</v>
      </c>
      <c r="C67" s="15"/>
      <c r="D67" s="15">
        <f>+D66*B67</f>
        <v>119.4471649484536</v>
      </c>
      <c r="E67" s="26"/>
      <c r="F67" s="5"/>
      <c r="G67" s="5" t="s">
        <v>18</v>
      </c>
      <c r="H67" s="18">
        <v>0.27</v>
      </c>
      <c r="I67" s="15"/>
      <c r="J67" s="15">
        <f>+J66*H67</f>
        <v>156.17551546391752</v>
      </c>
      <c r="K67" s="26"/>
      <c r="M67" s="5" t="s">
        <v>18</v>
      </c>
      <c r="N67" s="18">
        <v>0.27</v>
      </c>
      <c r="O67" s="15"/>
      <c r="P67" s="15">
        <f>+P66*N67</f>
        <v>156.17551546391752</v>
      </c>
      <c r="Q67" s="26"/>
      <c r="S67" s="5" t="s">
        <v>18</v>
      </c>
      <c r="T67" s="18">
        <v>0.27</v>
      </c>
      <c r="U67" s="15"/>
      <c r="V67" s="15">
        <f>+V66*T67</f>
        <v>156.17551546391752</v>
      </c>
      <c r="W67" s="26"/>
      <c r="Y67" s="5" t="s">
        <v>18</v>
      </c>
      <c r="Z67" s="18">
        <v>0.27</v>
      </c>
      <c r="AA67" s="15"/>
      <c r="AB67" s="15">
        <f>+AB66*Z67</f>
        <v>166.21701030927832</v>
      </c>
      <c r="AC67" s="26"/>
      <c r="AE67" s="5" t="s">
        <v>18</v>
      </c>
      <c r="AF67" s="18">
        <v>0.27</v>
      </c>
      <c r="AG67" s="15"/>
      <c r="AH67" s="15">
        <f>+AH66*AF67</f>
        <v>166.21701030927832</v>
      </c>
      <c r="AI67" s="26"/>
      <c r="AK67" s="5" t="s">
        <v>18</v>
      </c>
      <c r="AL67" s="18">
        <v>0.27</v>
      </c>
      <c r="AM67" s="15"/>
      <c r="AN67" s="15">
        <f>+AN66*AL67</f>
        <v>463.94562042877226</v>
      </c>
      <c r="AO67" s="26"/>
      <c r="AQ67" s="5" t="s">
        <v>18</v>
      </c>
      <c r="AR67" s="18">
        <v>0.27</v>
      </c>
      <c r="AS67" s="15"/>
      <c r="AT67" s="15">
        <f>+AT66*AR67</f>
        <v>895.47954956023909</v>
      </c>
      <c r="AU67" s="26"/>
      <c r="AW67" s="5" t="s">
        <v>18</v>
      </c>
      <c r="AX67" s="18">
        <v>0.27</v>
      </c>
      <c r="AY67" s="15"/>
      <c r="AZ67" s="15">
        <f>+AZ66*AX67</f>
        <v>1216.7110103773318</v>
      </c>
      <c r="BA67" s="26"/>
      <c r="BC67" s="5" t="s">
        <v>18</v>
      </c>
      <c r="BD67" s="18">
        <v>0.27</v>
      </c>
      <c r="BE67" s="15"/>
      <c r="BF67" s="15">
        <f>+BF66*BD67</f>
        <v>1377.7127837725382</v>
      </c>
      <c r="BG67" s="26"/>
      <c r="BI67" s="5" t="s">
        <v>18</v>
      </c>
      <c r="BJ67" s="18">
        <v>0.27</v>
      </c>
      <c r="BK67" s="15"/>
      <c r="BL67" s="15">
        <f>+BL66*BJ67</f>
        <v>1778.680699295531</v>
      </c>
      <c r="BM67" s="26"/>
      <c r="BO67" s="5" t="s">
        <v>18</v>
      </c>
      <c r="BP67" s="18">
        <v>0.27</v>
      </c>
      <c r="BQ67" s="15"/>
      <c r="BR67" s="15">
        <f>+BR66*BP67</f>
        <v>1547.0397713847742</v>
      </c>
      <c r="BS67" s="26"/>
    </row>
    <row r="68" spans="1:71" x14ac:dyDescent="0.25">
      <c r="A68" s="5" t="s">
        <v>19</v>
      </c>
      <c r="B68" s="19">
        <v>1.4999999999999999E-2</v>
      </c>
      <c r="C68" s="15"/>
      <c r="D68" s="15">
        <f>E66*B68</f>
        <v>6.635953608247422</v>
      </c>
      <c r="E68" s="15"/>
      <c r="F68" s="5"/>
      <c r="G68" s="5" t="s">
        <v>19</v>
      </c>
      <c r="H68" s="19">
        <v>1.4999999999999999E-2</v>
      </c>
      <c r="I68" s="15"/>
      <c r="J68" s="15">
        <f>K66*H68</f>
        <v>8.6764175257731946</v>
      </c>
      <c r="K68" s="15"/>
      <c r="M68" s="5" t="s">
        <v>19</v>
      </c>
      <c r="N68" s="19">
        <v>1.4999999999999999E-2</v>
      </c>
      <c r="O68" s="15"/>
      <c r="P68" s="15">
        <f>Q66*N68</f>
        <v>8.6764175257731946</v>
      </c>
      <c r="Q68" s="15"/>
      <c r="S68" s="5" t="s">
        <v>19</v>
      </c>
      <c r="T68" s="19">
        <v>1.4999999999999999E-2</v>
      </c>
      <c r="U68" s="15"/>
      <c r="V68" s="15">
        <f>W66*T68</f>
        <v>8.6764175257731946</v>
      </c>
      <c r="W68" s="15"/>
      <c r="Y68" s="5" t="s">
        <v>19</v>
      </c>
      <c r="Z68" s="19">
        <v>1.4999999999999999E-2</v>
      </c>
      <c r="AA68" s="15"/>
      <c r="AB68" s="15">
        <f>AC66*Z68</f>
        <v>9.2342783505154618</v>
      </c>
      <c r="AC68" s="15"/>
      <c r="AE68" s="5" t="s">
        <v>19</v>
      </c>
      <c r="AF68" s="19">
        <v>1.4999999999999999E-2</v>
      </c>
      <c r="AG68" s="15"/>
      <c r="AH68" s="15">
        <f>AI66*AF68</f>
        <v>9.2342783505154618</v>
      </c>
      <c r="AI68" s="15"/>
      <c r="AK68" s="5" t="s">
        <v>19</v>
      </c>
      <c r="AL68" s="19">
        <v>1.4999999999999999E-2</v>
      </c>
      <c r="AM68" s="15"/>
      <c r="AN68" s="15">
        <f>AO66*AL68</f>
        <v>50.905909953474378</v>
      </c>
      <c r="AO68" s="15"/>
      <c r="AQ68" s="5" t="s">
        <v>19</v>
      </c>
      <c r="AR68" s="19">
        <v>1.4999999999999999E-2</v>
      </c>
      <c r="AS68" s="15"/>
      <c r="AT68" s="15">
        <f>AU66*AR68</f>
        <v>101.68709551880669</v>
      </c>
      <c r="AU68" s="15"/>
      <c r="AW68" s="5" t="s">
        <v>19</v>
      </c>
      <c r="AX68" s="19">
        <v>1.4999999999999999E-2</v>
      </c>
      <c r="AY68" s="15"/>
      <c r="AZ68" s="15">
        <f>BA66*AX68</f>
        <v>133.71854906355043</v>
      </c>
      <c r="BA68" s="15"/>
      <c r="BC68" s="5" t="s">
        <v>19</v>
      </c>
      <c r="BD68" s="19">
        <v>1.4999999999999999E-2</v>
      </c>
      <c r="BE68" s="15"/>
      <c r="BF68" s="15">
        <f>BG66*BD68</f>
        <v>150.42320989531729</v>
      </c>
      <c r="BG68" s="15"/>
      <c r="BI68" s="5" t="s">
        <v>19</v>
      </c>
      <c r="BJ68" s="19">
        <v>1.4999999999999999E-2</v>
      </c>
      <c r="BK68" s="15"/>
      <c r="BL68" s="15">
        <f>BM66*BJ68</f>
        <v>175.20192217145558</v>
      </c>
      <c r="BM68" s="15"/>
      <c r="BO68" s="5" t="s">
        <v>19</v>
      </c>
      <c r="BP68" s="19">
        <v>1.4999999999999999E-2</v>
      </c>
      <c r="BQ68" s="15"/>
      <c r="BR68" s="15">
        <f>BS66*BP68</f>
        <v>150.77027536384713</v>
      </c>
      <c r="BS68" s="15"/>
    </row>
    <row r="69" spans="1:71" x14ac:dyDescent="0.25">
      <c r="A69" s="5" t="s">
        <v>20</v>
      </c>
      <c r="B69" s="19">
        <v>0.05</v>
      </c>
      <c r="C69" s="15"/>
      <c r="D69" s="15">
        <f>E66*B69</f>
        <v>22.119845360824741</v>
      </c>
      <c r="E69" s="15"/>
      <c r="F69" s="5"/>
      <c r="G69" s="5" t="s">
        <v>20</v>
      </c>
      <c r="H69" s="19">
        <v>0.05</v>
      </c>
      <c r="I69" s="15"/>
      <c r="J69" s="15">
        <f>K66*H69</f>
        <v>28.921391752577321</v>
      </c>
      <c r="K69" s="15"/>
      <c r="M69" s="5" t="s">
        <v>20</v>
      </c>
      <c r="N69" s="19">
        <v>0.05</v>
      </c>
      <c r="O69" s="15"/>
      <c r="P69" s="15">
        <f>Q66*N69</f>
        <v>28.921391752577321</v>
      </c>
      <c r="Q69" s="15"/>
      <c r="S69" s="5" t="s">
        <v>20</v>
      </c>
      <c r="T69" s="19">
        <v>0.05</v>
      </c>
      <c r="U69" s="15"/>
      <c r="V69" s="15">
        <f>W66*T69</f>
        <v>28.921391752577321</v>
      </c>
      <c r="W69" s="15"/>
      <c r="Y69" s="5" t="s">
        <v>20</v>
      </c>
      <c r="Z69" s="19">
        <v>0.05</v>
      </c>
      <c r="AA69" s="15"/>
      <c r="AB69" s="15">
        <f>AC66*Z69</f>
        <v>30.780927835051543</v>
      </c>
      <c r="AC69" s="15"/>
      <c r="AE69" s="5" t="s">
        <v>20</v>
      </c>
      <c r="AF69" s="19">
        <v>0.05</v>
      </c>
      <c r="AG69" s="15"/>
      <c r="AH69" s="15">
        <f>AI66*AF69</f>
        <v>30.780927835051543</v>
      </c>
      <c r="AI69" s="15"/>
      <c r="AK69" s="5" t="s">
        <v>20</v>
      </c>
      <c r="AL69" s="19">
        <v>0.05</v>
      </c>
      <c r="AM69" s="15"/>
      <c r="AN69" s="15">
        <f>AO66*AL69</f>
        <v>169.68636651158127</v>
      </c>
      <c r="AO69" s="15"/>
      <c r="AQ69" s="5" t="s">
        <v>20</v>
      </c>
      <c r="AR69" s="19">
        <v>0.05</v>
      </c>
      <c r="AS69" s="15"/>
      <c r="AT69" s="15">
        <f>AU66*AR69</f>
        <v>338.956985062689</v>
      </c>
      <c r="AU69" s="15"/>
      <c r="AW69" s="5" t="s">
        <v>20</v>
      </c>
      <c r="AX69" s="19">
        <v>0.05</v>
      </c>
      <c r="AY69" s="15"/>
      <c r="AZ69" s="15">
        <f>BA66*AX69</f>
        <v>445.7284968785014</v>
      </c>
      <c r="BA69" s="15"/>
      <c r="BC69" s="5" t="s">
        <v>20</v>
      </c>
      <c r="BD69" s="19">
        <v>0.05</v>
      </c>
      <c r="BE69" s="15"/>
      <c r="BF69" s="15">
        <f>BG66*BD69</f>
        <v>501.41069965105766</v>
      </c>
      <c r="BG69" s="15"/>
      <c r="BI69" s="5" t="s">
        <v>20</v>
      </c>
      <c r="BJ69" s="19">
        <v>0.05</v>
      </c>
      <c r="BK69" s="15"/>
      <c r="BL69" s="15">
        <f>BM66*BJ69</f>
        <v>584.00640723818526</v>
      </c>
      <c r="BM69" s="15"/>
      <c r="BO69" s="5" t="s">
        <v>20</v>
      </c>
      <c r="BP69" s="19">
        <v>0.05</v>
      </c>
      <c r="BQ69" s="15"/>
      <c r="BR69" s="15">
        <f>BS66*BP69</f>
        <v>502.56758454615715</v>
      </c>
      <c r="BS69" s="15"/>
    </row>
    <row r="70" spans="1:71" x14ac:dyDescent="0.25">
      <c r="A70" s="5" t="s">
        <v>34</v>
      </c>
      <c r="B70" s="20">
        <v>1.4999999999999999E-2</v>
      </c>
      <c r="C70" s="15"/>
      <c r="D70" s="15">
        <f>+B70*D66</f>
        <v>6.635953608247422</v>
      </c>
      <c r="F70" s="5"/>
      <c r="G70" s="5" t="s">
        <v>34</v>
      </c>
      <c r="H70" s="20">
        <v>1.4999999999999999E-2</v>
      </c>
      <c r="I70" s="15"/>
      <c r="J70" s="15">
        <f>+H70*D66</f>
        <v>6.635953608247422</v>
      </c>
      <c r="M70" s="5" t="s">
        <v>34</v>
      </c>
      <c r="N70" s="20">
        <v>1.4999999999999999E-2</v>
      </c>
      <c r="O70" s="15"/>
      <c r="P70" s="15">
        <f>+N70*J66</f>
        <v>8.6764175257731946</v>
      </c>
      <c r="S70" s="5" t="s">
        <v>34</v>
      </c>
      <c r="T70" s="20">
        <v>1.4999999999999999E-2</v>
      </c>
      <c r="U70" s="15"/>
      <c r="V70" s="15">
        <f>+T70*P66</f>
        <v>8.6764175257731946</v>
      </c>
      <c r="Y70" s="5" t="s">
        <v>34</v>
      </c>
      <c r="Z70" s="20">
        <v>1.4999999999999999E-2</v>
      </c>
      <c r="AA70" s="15"/>
      <c r="AB70" s="15">
        <f>+Z70*V66</f>
        <v>8.6764175257731946</v>
      </c>
      <c r="AE70" s="5" t="s">
        <v>34</v>
      </c>
      <c r="AF70" s="20">
        <v>1.4999999999999999E-2</v>
      </c>
      <c r="AG70" s="15"/>
      <c r="AH70" s="15">
        <f>+AF70*AB66</f>
        <v>9.2342783505154618</v>
      </c>
      <c r="AK70" s="5" t="s">
        <v>34</v>
      </c>
      <c r="AL70" s="20">
        <v>1.4999999999999999E-2</v>
      </c>
      <c r="AM70" s="15"/>
      <c r="AN70" s="15">
        <f>+AL70*AH66</f>
        <v>9.2342783505154618</v>
      </c>
      <c r="AQ70" s="5" t="s">
        <v>34</v>
      </c>
      <c r="AR70" s="20">
        <v>1.4999999999999999E-2</v>
      </c>
      <c r="AS70" s="15"/>
      <c r="AT70" s="15">
        <f>+AR70*AN66</f>
        <v>25.774756690487347</v>
      </c>
      <c r="AW70" s="5" t="s">
        <v>34</v>
      </c>
      <c r="AX70" s="20">
        <v>1.4999999999999999E-2</v>
      </c>
      <c r="AY70" s="15"/>
      <c r="AZ70" s="15">
        <f>+AX70*AT66</f>
        <v>49.748863864457725</v>
      </c>
      <c r="BC70" s="5" t="s">
        <v>34</v>
      </c>
      <c r="BD70" s="20">
        <v>1.4999999999999999E-2</v>
      </c>
      <c r="BE70" s="15"/>
      <c r="BF70" s="15">
        <f>+BD70*AZ66</f>
        <v>67.595056132073978</v>
      </c>
      <c r="BI70" s="5" t="s">
        <v>34</v>
      </c>
      <c r="BJ70" s="20">
        <v>1.4999999999999999E-2</v>
      </c>
      <c r="BK70" s="15"/>
      <c r="BL70" s="15">
        <f>+BJ70*BF66</f>
        <v>76.539599098474341</v>
      </c>
      <c r="BO70" s="5" t="s">
        <v>34</v>
      </c>
      <c r="BP70" s="20">
        <v>1.4999999999999999E-2</v>
      </c>
      <c r="BQ70" s="15"/>
      <c r="BR70" s="15">
        <f>+BP70*BL66</f>
        <v>98.815594405307266</v>
      </c>
    </row>
    <row r="71" spans="1:71" x14ac:dyDescent="0.25">
      <c r="A71" s="95" t="s">
        <v>94</v>
      </c>
      <c r="B71" s="96"/>
      <c r="C71" s="97"/>
      <c r="D71" s="97">
        <v>0</v>
      </c>
      <c r="F71" s="5"/>
      <c r="G71" s="95" t="s">
        <v>94</v>
      </c>
      <c r="H71" s="96"/>
      <c r="I71" s="97"/>
      <c r="J71" s="97">
        <v>0</v>
      </c>
      <c r="M71" s="95" t="s">
        <v>94</v>
      </c>
      <c r="N71" s="96"/>
      <c r="O71" s="97"/>
      <c r="P71" s="97">
        <v>0</v>
      </c>
      <c r="S71" s="95" t="s">
        <v>94</v>
      </c>
      <c r="T71" s="96"/>
      <c r="U71" s="97"/>
      <c r="V71" s="97">
        <v>0</v>
      </c>
      <c r="Y71" s="95" t="s">
        <v>94</v>
      </c>
      <c r="Z71" s="96"/>
      <c r="AA71" s="97"/>
      <c r="AB71" s="97">
        <v>0</v>
      </c>
      <c r="AE71" s="95" t="s">
        <v>94</v>
      </c>
      <c r="AF71" s="96"/>
      <c r="AG71" s="97"/>
      <c r="AH71" s="97">
        <v>0</v>
      </c>
      <c r="AK71" s="95" t="s">
        <v>94</v>
      </c>
      <c r="AL71" s="96"/>
      <c r="AM71" s="97"/>
      <c r="AN71" s="97">
        <v>0</v>
      </c>
      <c r="AQ71" s="95" t="s">
        <v>94</v>
      </c>
      <c r="AR71" s="96"/>
      <c r="AS71" s="97"/>
      <c r="AT71" s="97">
        <v>0</v>
      </c>
      <c r="AW71" s="95" t="s">
        <v>94</v>
      </c>
      <c r="AX71" s="96"/>
      <c r="AY71" s="97"/>
      <c r="AZ71" s="97">
        <v>0</v>
      </c>
      <c r="BC71" s="95" t="s">
        <v>94</v>
      </c>
      <c r="BD71" s="96"/>
      <c r="BE71" s="97"/>
      <c r="BF71" s="97">
        <v>0</v>
      </c>
      <c r="BI71" s="95" t="s">
        <v>94</v>
      </c>
      <c r="BJ71" s="96"/>
      <c r="BK71" s="97"/>
      <c r="BL71" s="97">
        <v>0</v>
      </c>
      <c r="BO71" s="95" t="s">
        <v>94</v>
      </c>
      <c r="BP71" s="96"/>
      <c r="BQ71" s="97"/>
      <c r="BR71" s="97">
        <v>0</v>
      </c>
    </row>
    <row r="72" spans="1:71" x14ac:dyDescent="0.25">
      <c r="A72" s="5"/>
      <c r="B72" s="5"/>
      <c r="C72" s="15"/>
      <c r="D72" s="5"/>
      <c r="F72" s="5"/>
      <c r="G72" s="5"/>
      <c r="H72" s="5"/>
      <c r="I72" s="15"/>
      <c r="J72" s="5"/>
      <c r="M72" s="5"/>
      <c r="N72" s="5"/>
      <c r="O72" s="15"/>
      <c r="P72" s="5"/>
      <c r="S72" s="5"/>
      <c r="T72" s="5"/>
      <c r="U72" s="15"/>
      <c r="V72" s="5"/>
      <c r="Y72" s="5"/>
      <c r="Z72" s="5"/>
      <c r="AA72" s="15"/>
      <c r="AB72" s="5"/>
      <c r="AE72" s="5"/>
      <c r="AF72" s="5"/>
      <c r="AG72" s="15"/>
      <c r="AH72" s="5"/>
      <c r="AK72" s="5"/>
      <c r="AL72" s="5"/>
      <c r="AM72" s="15"/>
      <c r="AN72" s="5"/>
      <c r="AQ72" s="5"/>
      <c r="AR72" s="5"/>
      <c r="AS72" s="15"/>
      <c r="AT72" s="5"/>
      <c r="AW72" s="5"/>
      <c r="AX72" s="5"/>
      <c r="AY72" s="15"/>
      <c r="AZ72" s="5"/>
      <c r="BC72" s="5"/>
      <c r="BD72" s="5"/>
      <c r="BE72" s="15"/>
      <c r="BF72" s="5"/>
      <c r="BI72" s="5"/>
      <c r="BJ72" s="5"/>
      <c r="BK72" s="15"/>
      <c r="BL72" s="5"/>
      <c r="BO72" s="5"/>
      <c r="BP72" s="5"/>
      <c r="BQ72" s="15"/>
      <c r="BR72" s="5"/>
    </row>
    <row r="73" spans="1:71" x14ac:dyDescent="0.25">
      <c r="A73" s="21" t="s">
        <v>21</v>
      </c>
      <c r="B73" s="21"/>
      <c r="C73" s="22">
        <f>D66+C74</f>
        <v>597.23582474226805</v>
      </c>
      <c r="D73" s="11"/>
      <c r="F73" s="21"/>
      <c r="G73" s="21" t="s">
        <v>21</v>
      </c>
      <c r="H73" s="21"/>
      <c r="I73" s="22">
        <f>J66+I74</f>
        <v>778.83711340206185</v>
      </c>
      <c r="J73" s="11"/>
      <c r="M73" s="21" t="s">
        <v>21</v>
      </c>
      <c r="N73" s="21"/>
      <c r="O73" s="22">
        <f>P66+O74</f>
        <v>780.87757731958754</v>
      </c>
      <c r="P73" s="11"/>
      <c r="S73" s="21" t="s">
        <v>21</v>
      </c>
      <c r="T73" s="21"/>
      <c r="U73" s="22">
        <f>V66+U74</f>
        <v>780.87757731958754</v>
      </c>
      <c r="V73" s="11"/>
      <c r="Y73" s="21" t="s">
        <v>21</v>
      </c>
      <c r="Z73" s="21"/>
      <c r="AA73" s="22">
        <f>AB66+AA74</f>
        <v>830.52719072164928</v>
      </c>
      <c r="AB73" s="11"/>
      <c r="AE73" s="21" t="s">
        <v>21</v>
      </c>
      <c r="AF73" s="21"/>
      <c r="AG73" s="22">
        <f>AH66+AG74</f>
        <v>831.08505154639158</v>
      </c>
      <c r="AH73" s="11"/>
      <c r="AK73" s="21" t="s">
        <v>21</v>
      </c>
      <c r="AL73" s="21"/>
      <c r="AM73" s="22">
        <f>AN66+AM74</f>
        <v>2412.0892879434996</v>
      </c>
      <c r="AN73" s="11"/>
      <c r="AQ73" s="21" t="s">
        <v>21</v>
      </c>
      <c r="AR73" s="21"/>
      <c r="AS73" s="22">
        <f>AT66+AS74</f>
        <v>4678.4893111294041</v>
      </c>
      <c r="AT73" s="11"/>
      <c r="AW73" s="21" t="s">
        <v>21</v>
      </c>
      <c r="AX73" s="21"/>
      <c r="AY73" s="22">
        <f>AZ66+AY74</f>
        <v>6352.2439956554399</v>
      </c>
      <c r="AZ73" s="11"/>
      <c r="BC73" s="21" t="s">
        <v>21</v>
      </c>
      <c r="BD73" s="21"/>
      <c r="BE73" s="22">
        <f>BF66+BE74</f>
        <v>7199.7816893492763</v>
      </c>
      <c r="BF73" s="11"/>
      <c r="BI73" s="21" t="s">
        <v>21</v>
      </c>
      <c r="BJ73" s="21"/>
      <c r="BK73" s="22">
        <f>BL66+BK74</f>
        <v>9202.1349214907968</v>
      </c>
      <c r="BL73" s="11"/>
      <c r="BO73" s="21" t="s">
        <v>21</v>
      </c>
      <c r="BP73" s="21"/>
      <c r="BQ73" s="22">
        <f>BR66+BQ74</f>
        <v>8028.9701567548054</v>
      </c>
      <c r="BR73" s="11"/>
    </row>
    <row r="74" spans="1:71" x14ac:dyDescent="0.25">
      <c r="A74" s="21" t="s">
        <v>29</v>
      </c>
      <c r="B74" s="21"/>
      <c r="C74" s="22">
        <f>SUM(D67:D71)</f>
        <v>154.83891752577321</v>
      </c>
      <c r="D74" s="11"/>
      <c r="F74" s="21"/>
      <c r="G74" s="21" t="s">
        <v>29</v>
      </c>
      <c r="H74" s="21"/>
      <c r="I74" s="22">
        <f>SUM(J67:J71)</f>
        <v>200.40927835051545</v>
      </c>
      <c r="J74" s="11"/>
      <c r="M74" s="21" t="s">
        <v>29</v>
      </c>
      <c r="N74" s="21"/>
      <c r="O74" s="22">
        <f>SUM(P67:P71)</f>
        <v>202.44974226804121</v>
      </c>
      <c r="P74" s="11"/>
      <c r="S74" s="21" t="s">
        <v>29</v>
      </c>
      <c r="T74" s="21"/>
      <c r="U74" s="22">
        <f>SUM(V67:V71)</f>
        <v>202.44974226804121</v>
      </c>
      <c r="V74" s="11"/>
      <c r="Y74" s="21" t="s">
        <v>29</v>
      </c>
      <c r="Z74" s="21"/>
      <c r="AA74" s="22">
        <f>SUM(AB67:AB71)</f>
        <v>214.90863402061851</v>
      </c>
      <c r="AB74" s="11"/>
      <c r="AE74" s="21" t="s">
        <v>29</v>
      </c>
      <c r="AF74" s="21"/>
      <c r="AG74" s="22">
        <f>SUM(AH67:AH71)</f>
        <v>215.46649484536078</v>
      </c>
      <c r="AH74" s="11"/>
      <c r="AK74" s="21" t="s">
        <v>29</v>
      </c>
      <c r="AL74" s="21"/>
      <c r="AM74" s="22">
        <f>SUM(AN67:AN71)</f>
        <v>693.77217524434332</v>
      </c>
      <c r="AN74" s="11"/>
      <c r="AQ74" s="21" t="s">
        <v>29</v>
      </c>
      <c r="AR74" s="21"/>
      <c r="AS74" s="22">
        <f>SUM(AT67:AT71)</f>
        <v>1361.8983868322221</v>
      </c>
      <c r="AT74" s="11"/>
      <c r="AW74" s="21" t="s">
        <v>29</v>
      </c>
      <c r="AX74" s="21"/>
      <c r="AY74" s="22">
        <f>SUM(AZ67:AZ71)</f>
        <v>1845.9069201838413</v>
      </c>
      <c r="AZ74" s="11"/>
      <c r="BC74" s="21" t="s">
        <v>29</v>
      </c>
      <c r="BD74" s="21"/>
      <c r="BE74" s="22">
        <f>SUM(BF67:BF71)</f>
        <v>2097.1417494509869</v>
      </c>
      <c r="BF74" s="11"/>
      <c r="BI74" s="21" t="s">
        <v>29</v>
      </c>
      <c r="BJ74" s="21"/>
      <c r="BK74" s="22">
        <f>SUM(BL67:BL71)</f>
        <v>2614.4286278036461</v>
      </c>
      <c r="BL74" s="11"/>
      <c r="BO74" s="21" t="s">
        <v>29</v>
      </c>
      <c r="BP74" s="21"/>
      <c r="BQ74" s="22">
        <f>SUM(BR67:BR71)</f>
        <v>2299.1932257000858</v>
      </c>
      <c r="BR74" s="11"/>
    </row>
    <row r="75" spans="1:71" x14ac:dyDescent="0.25">
      <c r="A75" s="21" t="s">
        <v>30</v>
      </c>
      <c r="B75" s="21"/>
      <c r="C75" s="34">
        <f>C74/C73</f>
        <v>0.2592592592592593</v>
      </c>
      <c r="D75" s="11"/>
      <c r="F75" s="21"/>
      <c r="G75" s="21" t="s">
        <v>30</v>
      </c>
      <c r="H75" s="21"/>
      <c r="I75" s="34">
        <f>I74/I73</f>
        <v>0.25731860346908952</v>
      </c>
      <c r="J75" s="11"/>
      <c r="M75" s="21" t="s">
        <v>30</v>
      </c>
      <c r="N75" s="21"/>
      <c r="O75" s="34">
        <f>O74/O73</f>
        <v>0.25925925925925924</v>
      </c>
      <c r="P75" s="11"/>
      <c r="S75" s="21" t="s">
        <v>30</v>
      </c>
      <c r="T75" s="21"/>
      <c r="U75" s="34">
        <f>U74/U73</f>
        <v>0.25925925925925924</v>
      </c>
      <c r="V75" s="11"/>
      <c r="Y75" s="21" t="s">
        <v>30</v>
      </c>
      <c r="Z75" s="21"/>
      <c r="AA75" s="34">
        <f>AA74/AA73</f>
        <v>0.25876170752926619</v>
      </c>
      <c r="AB75" s="11"/>
      <c r="AE75" s="21" t="s">
        <v>30</v>
      </c>
      <c r="AF75" s="21"/>
      <c r="AG75" s="34">
        <f>AG74/AG73</f>
        <v>0.25925925925925924</v>
      </c>
      <c r="AH75" s="11"/>
      <c r="AK75" s="21" t="s">
        <v>30</v>
      </c>
      <c r="AL75" s="21"/>
      <c r="AM75" s="34">
        <f>AM74/AM73</f>
        <v>0.28762292453768989</v>
      </c>
      <c r="AN75" s="11"/>
      <c r="AQ75" s="21" t="s">
        <v>30</v>
      </c>
      <c r="AR75" s="21"/>
      <c r="AS75" s="34">
        <f>AS74/AS73</f>
        <v>0.29109789426951899</v>
      </c>
      <c r="AT75" s="11"/>
      <c r="AW75" s="21" t="s">
        <v>30</v>
      </c>
      <c r="AX75" s="21"/>
      <c r="AY75" s="34">
        <f>AY74/AY73</f>
        <v>0.29059131252614551</v>
      </c>
      <c r="AZ75" s="11"/>
      <c r="BC75" s="21" t="s">
        <v>30</v>
      </c>
      <c r="BD75" s="21"/>
      <c r="BE75" s="34">
        <f>BE74/BE73</f>
        <v>0.29127851925750942</v>
      </c>
      <c r="BF75" s="11"/>
      <c r="BI75" s="21" t="s">
        <v>30</v>
      </c>
      <c r="BJ75" s="21"/>
      <c r="BK75" s="34">
        <f>BK74/BK73</f>
        <v>0.28411109488276165</v>
      </c>
      <c r="BL75" s="11"/>
      <c r="BO75" s="21" t="s">
        <v>30</v>
      </c>
      <c r="BP75" s="21"/>
      <c r="BQ75" s="34">
        <f>BQ74/BQ73</f>
        <v>0.28636215863447506</v>
      </c>
      <c r="BR75" s="11"/>
    </row>
    <row r="76" spans="1:71" x14ac:dyDescent="0.25">
      <c r="AG76" s="37"/>
      <c r="AI76" s="37"/>
    </row>
    <row r="77" spans="1:71" x14ac:dyDescent="0.25">
      <c r="A77" s="4" t="s">
        <v>3</v>
      </c>
      <c r="B77" s="5"/>
      <c r="C77" s="5"/>
      <c r="D77" s="5"/>
      <c r="E77" s="3">
        <v>43831</v>
      </c>
      <c r="G77" s="4" t="s">
        <v>3</v>
      </c>
      <c r="H77" s="5"/>
      <c r="I77" s="5"/>
      <c r="J77" s="5"/>
      <c r="K77" s="3">
        <v>43862</v>
      </c>
      <c r="M77" s="4" t="s">
        <v>3</v>
      </c>
      <c r="N77" s="5"/>
      <c r="O77" s="5"/>
      <c r="P77" s="5"/>
      <c r="Q77" s="3">
        <v>43891</v>
      </c>
      <c r="S77" s="4" t="s">
        <v>3</v>
      </c>
      <c r="T77" s="5"/>
      <c r="U77" s="5"/>
      <c r="V77" s="5"/>
      <c r="W77" s="3">
        <v>43922</v>
      </c>
      <c r="Y77" s="4" t="s">
        <v>3</v>
      </c>
      <c r="Z77" s="5"/>
      <c r="AA77" s="5"/>
      <c r="AB77" s="5"/>
      <c r="AC77" s="3">
        <v>43952</v>
      </c>
      <c r="AE77" s="4" t="s">
        <v>3</v>
      </c>
      <c r="AF77" s="5"/>
      <c r="AG77" s="5"/>
      <c r="AH77" s="5"/>
      <c r="AI77" s="3">
        <v>43983</v>
      </c>
      <c r="AK77" s="4" t="s">
        <v>3</v>
      </c>
      <c r="AL77" s="5"/>
      <c r="AM77" s="5"/>
      <c r="AN77" s="5"/>
      <c r="AO77" s="3">
        <v>44013</v>
      </c>
      <c r="AQ77" s="4" t="s">
        <v>3</v>
      </c>
      <c r="AR77" s="5"/>
      <c r="AS77" s="5"/>
      <c r="AT77" s="5"/>
      <c r="AU77" s="3">
        <v>44044</v>
      </c>
      <c r="AW77" s="4" t="s">
        <v>3</v>
      </c>
      <c r="AX77" s="5"/>
      <c r="AY77" s="5"/>
      <c r="AZ77" s="5"/>
      <c r="BA77" s="3">
        <v>44075</v>
      </c>
      <c r="BC77" s="4" t="s">
        <v>3</v>
      </c>
      <c r="BD77" s="5"/>
      <c r="BE77" s="5"/>
      <c r="BF77" s="5"/>
      <c r="BG77" s="3">
        <v>44105</v>
      </c>
      <c r="BI77" s="4" t="s">
        <v>3</v>
      </c>
      <c r="BJ77" s="5"/>
      <c r="BK77" s="5"/>
      <c r="BL77" s="5"/>
      <c r="BM77" s="3">
        <v>44136</v>
      </c>
      <c r="BO77" s="4" t="s">
        <v>3</v>
      </c>
      <c r="BP77" s="5"/>
      <c r="BQ77" s="5"/>
      <c r="BR77" s="5"/>
      <c r="BS77" s="3">
        <v>44166</v>
      </c>
    </row>
    <row r="78" spans="1:71" x14ac:dyDescent="0.25">
      <c r="A78" s="6" t="s">
        <v>4</v>
      </c>
      <c r="B78" s="7"/>
      <c r="C78" s="5"/>
      <c r="D78" s="5"/>
      <c r="G78" s="6" t="s">
        <v>4</v>
      </c>
      <c r="H78" s="7"/>
      <c r="I78" s="5"/>
      <c r="J78" s="5"/>
      <c r="M78" s="6" t="s">
        <v>4</v>
      </c>
      <c r="N78" s="7"/>
      <c r="O78" s="5"/>
      <c r="P78" s="5"/>
      <c r="S78" s="6" t="s">
        <v>4</v>
      </c>
      <c r="T78" s="7"/>
      <c r="U78" s="5"/>
      <c r="V78" s="5"/>
      <c r="Y78" s="6" t="s">
        <v>4</v>
      </c>
      <c r="Z78" s="7"/>
      <c r="AA78" s="5"/>
      <c r="AB78" s="5"/>
      <c r="AE78" s="6" t="s">
        <v>4</v>
      </c>
      <c r="AF78" s="7"/>
      <c r="AG78" s="5"/>
      <c r="AH78" s="5"/>
      <c r="AK78" s="6" t="s">
        <v>4</v>
      </c>
      <c r="AL78" s="7"/>
      <c r="AM78" s="5"/>
      <c r="AN78" s="5"/>
      <c r="AQ78" s="6" t="s">
        <v>4</v>
      </c>
      <c r="AR78" s="7"/>
      <c r="AS78" s="5"/>
      <c r="AT78" s="5"/>
      <c r="AW78" s="6" t="s">
        <v>4</v>
      </c>
      <c r="AX78" s="7"/>
      <c r="AY78" s="5"/>
      <c r="AZ78" s="5"/>
      <c r="BC78" s="6" t="s">
        <v>4</v>
      </c>
      <c r="BD78" s="7"/>
      <c r="BE78" s="5"/>
      <c r="BF78" s="5"/>
      <c r="BI78" s="6" t="s">
        <v>4</v>
      </c>
      <c r="BJ78" s="7"/>
      <c r="BK78" s="5"/>
      <c r="BL78" s="5"/>
      <c r="BO78" s="6" t="s">
        <v>4</v>
      </c>
      <c r="BP78" s="7"/>
      <c r="BQ78" s="5"/>
      <c r="BR78" s="5"/>
    </row>
    <row r="79" spans="1:71" x14ac:dyDescent="0.25">
      <c r="A79" s="6" t="s">
        <v>5</v>
      </c>
      <c r="B79" s="7"/>
      <c r="C79" s="5"/>
      <c r="D79" s="5"/>
      <c r="G79" s="6" t="s">
        <v>5</v>
      </c>
      <c r="H79" s="7"/>
      <c r="I79" s="5"/>
      <c r="J79" s="5"/>
      <c r="M79" s="6" t="s">
        <v>5</v>
      </c>
      <c r="N79" s="7"/>
      <c r="O79" s="5"/>
      <c r="P79" s="5"/>
      <c r="S79" s="6" t="s">
        <v>5</v>
      </c>
      <c r="T79" s="7"/>
      <c r="U79" s="5"/>
      <c r="V79" s="5"/>
      <c r="Y79" s="6" t="s">
        <v>5</v>
      </c>
      <c r="Z79" s="7"/>
      <c r="AA79" s="5"/>
      <c r="AB79" s="5"/>
      <c r="AE79" s="6" t="s">
        <v>5</v>
      </c>
      <c r="AF79" s="7"/>
      <c r="AG79" s="5"/>
      <c r="AH79" s="5"/>
      <c r="AK79" s="6" t="s">
        <v>5</v>
      </c>
      <c r="AL79" s="7"/>
      <c r="AM79" s="5"/>
      <c r="AN79" s="5"/>
      <c r="AQ79" s="6" t="s">
        <v>5</v>
      </c>
      <c r="AR79" s="7"/>
      <c r="AS79" s="5"/>
      <c r="AT79" s="5"/>
      <c r="AW79" s="6" t="s">
        <v>5</v>
      </c>
      <c r="AX79" s="7"/>
      <c r="AY79" s="5"/>
      <c r="AZ79" s="5"/>
      <c r="BC79" s="6" t="s">
        <v>5</v>
      </c>
      <c r="BD79" s="7"/>
      <c r="BE79" s="5"/>
      <c r="BF79" s="5"/>
      <c r="BI79" s="6" t="s">
        <v>5</v>
      </c>
      <c r="BJ79" s="7"/>
      <c r="BK79" s="5"/>
      <c r="BL79" s="5"/>
      <c r="BO79" s="6" t="s">
        <v>5</v>
      </c>
      <c r="BP79" s="7"/>
      <c r="BQ79" s="5"/>
      <c r="BR79" s="5"/>
    </row>
    <row r="80" spans="1:71" x14ac:dyDescent="0.25">
      <c r="A80" s="5"/>
      <c r="B80" s="5"/>
      <c r="C80" s="5"/>
      <c r="D80" s="5"/>
      <c r="G80" s="5"/>
      <c r="H80" s="5"/>
      <c r="I80" s="5"/>
      <c r="J80" s="5"/>
      <c r="M80" s="5"/>
      <c r="N80" s="5"/>
      <c r="O80" s="5"/>
      <c r="P80" s="5"/>
      <c r="S80" s="5"/>
      <c r="T80" s="5"/>
      <c r="U80" s="5"/>
      <c r="V80" s="5"/>
      <c r="Y80" s="5"/>
      <c r="Z80" s="5"/>
      <c r="AA80" s="5"/>
      <c r="AB80" s="5"/>
      <c r="AE80" s="5"/>
      <c r="AF80" s="5"/>
      <c r="AG80" s="5"/>
      <c r="AH80" s="5"/>
      <c r="AK80" s="5"/>
      <c r="AL80" s="5"/>
      <c r="AM80" s="5"/>
      <c r="AN80" s="5"/>
      <c r="AQ80" s="5"/>
      <c r="AR80" s="5"/>
      <c r="AS80" s="5"/>
      <c r="AT80" s="5"/>
      <c r="AW80" s="5"/>
      <c r="AX80" s="5"/>
      <c r="AY80" s="5"/>
      <c r="AZ80" s="5"/>
      <c r="BC80" s="5"/>
      <c r="BD80" s="5"/>
      <c r="BE80" s="5"/>
      <c r="BF80" s="5"/>
      <c r="BI80" s="5"/>
      <c r="BJ80" s="5"/>
      <c r="BK80" s="5"/>
      <c r="BL80" s="5"/>
      <c r="BO80" s="5"/>
      <c r="BP80" s="5"/>
      <c r="BQ80" s="5"/>
      <c r="BR80" s="5"/>
    </row>
    <row r="81" spans="1:71" x14ac:dyDescent="0.25">
      <c r="A81" s="8" t="s">
        <v>6</v>
      </c>
      <c r="B81" s="8" t="s">
        <v>7</v>
      </c>
      <c r="C81" s="8" t="s">
        <v>8</v>
      </c>
      <c r="D81" s="8" t="s">
        <v>9</v>
      </c>
      <c r="G81" s="8" t="s">
        <v>6</v>
      </c>
      <c r="H81" s="8" t="s">
        <v>7</v>
      </c>
      <c r="I81" s="8" t="s">
        <v>8</v>
      </c>
      <c r="J81" s="8" t="s">
        <v>9</v>
      </c>
      <c r="M81" s="8" t="s">
        <v>6</v>
      </c>
      <c r="N81" s="8" t="s">
        <v>7</v>
      </c>
      <c r="O81" s="8" t="s">
        <v>8</v>
      </c>
      <c r="P81" s="8" t="s">
        <v>9</v>
      </c>
      <c r="S81" s="8" t="s">
        <v>6</v>
      </c>
      <c r="T81" s="8" t="s">
        <v>7</v>
      </c>
      <c r="U81" s="8" t="s">
        <v>8</v>
      </c>
      <c r="V81" s="8" t="s">
        <v>9</v>
      </c>
      <c r="Y81" s="8" t="s">
        <v>6</v>
      </c>
      <c r="Z81" s="8" t="s">
        <v>7</v>
      </c>
      <c r="AA81" s="8" t="s">
        <v>8</v>
      </c>
      <c r="AB81" s="8" t="s">
        <v>9</v>
      </c>
      <c r="AE81" s="8" t="s">
        <v>6</v>
      </c>
      <c r="AF81" s="8" t="s">
        <v>7</v>
      </c>
      <c r="AG81" s="8" t="s">
        <v>8</v>
      </c>
      <c r="AH81" s="8" t="s">
        <v>9</v>
      </c>
      <c r="AK81" s="8" t="s">
        <v>6</v>
      </c>
      <c r="AL81" s="8" t="s">
        <v>7</v>
      </c>
      <c r="AM81" s="8" t="s">
        <v>8</v>
      </c>
      <c r="AN81" s="8" t="s">
        <v>9</v>
      </c>
      <c r="AQ81" s="8" t="s">
        <v>6</v>
      </c>
      <c r="AR81" s="8" t="s">
        <v>7</v>
      </c>
      <c r="AS81" s="8" t="s">
        <v>8</v>
      </c>
      <c r="AT81" s="8" t="s">
        <v>9</v>
      </c>
      <c r="AW81" s="8" t="s">
        <v>6</v>
      </c>
      <c r="AX81" s="8" t="s">
        <v>7</v>
      </c>
      <c r="AY81" s="8" t="s">
        <v>8</v>
      </c>
      <c r="AZ81" s="8" t="s">
        <v>9</v>
      </c>
      <c r="BC81" s="8" t="s">
        <v>6</v>
      </c>
      <c r="BD81" s="8" t="s">
        <v>7</v>
      </c>
      <c r="BE81" s="8" t="s">
        <v>8</v>
      </c>
      <c r="BF81" s="8" t="s">
        <v>9</v>
      </c>
      <c r="BI81" s="8" t="s">
        <v>6</v>
      </c>
      <c r="BJ81" s="8" t="s">
        <v>7</v>
      </c>
      <c r="BK81" s="8" t="s">
        <v>8</v>
      </c>
      <c r="BL81" s="8" t="s">
        <v>9</v>
      </c>
      <c r="BO81" s="8" t="s">
        <v>6</v>
      </c>
      <c r="BP81" s="8" t="s">
        <v>7</v>
      </c>
      <c r="BQ81" s="8" t="s">
        <v>8</v>
      </c>
      <c r="BR81" s="8" t="s">
        <v>9</v>
      </c>
    </row>
    <row r="82" spans="1:71" x14ac:dyDescent="0.25">
      <c r="A82" s="9"/>
      <c r="B82" s="9"/>
      <c r="C82" s="9"/>
      <c r="D82" s="10"/>
      <c r="G82" s="9"/>
      <c r="H82" s="9"/>
      <c r="I82" s="9"/>
      <c r="J82" s="10"/>
      <c r="M82" s="9"/>
      <c r="N82" s="9"/>
      <c r="O82" s="9"/>
      <c r="P82" s="10"/>
      <c r="S82" s="9"/>
      <c r="T82" s="9"/>
      <c r="U82" s="9"/>
      <c r="V82" s="10"/>
      <c r="Y82" s="9"/>
      <c r="Z82" s="9"/>
      <c r="AA82" s="9"/>
      <c r="AB82" s="10"/>
      <c r="AE82" s="9"/>
      <c r="AF82" s="9"/>
      <c r="AG82" s="9"/>
      <c r="AH82" s="10"/>
      <c r="AK82" s="9"/>
      <c r="AL82" s="9"/>
      <c r="AM82" s="9"/>
      <c r="AN82" s="10"/>
      <c r="AQ82" s="9"/>
      <c r="AR82" s="9"/>
      <c r="AS82" s="9"/>
      <c r="AT82" s="10"/>
      <c r="AW82" s="9"/>
      <c r="AX82" s="9"/>
      <c r="AY82" s="9"/>
      <c r="AZ82" s="10"/>
      <c r="BC82" s="9"/>
      <c r="BD82" s="9"/>
      <c r="BE82" s="9"/>
      <c r="BF82" s="10"/>
      <c r="BI82" s="9"/>
      <c r="BJ82" s="9"/>
      <c r="BK82" s="9"/>
      <c r="BL82" s="10"/>
      <c r="BO82" s="9"/>
      <c r="BP82" s="9"/>
      <c r="BQ82" s="9"/>
      <c r="BR82" s="10"/>
    </row>
    <row r="83" spans="1:71" x14ac:dyDescent="0.25">
      <c r="A83" s="5" t="s">
        <v>10</v>
      </c>
      <c r="B83" s="5"/>
      <c r="C83" s="11">
        <f>'Tarifas Riego Agricola'!$BK$5</f>
        <v>645.80399999999997</v>
      </c>
      <c r="D83" s="15">
        <f>+C83</f>
        <v>645.80399999999997</v>
      </c>
      <c r="E83" s="15">
        <f>+D83</f>
        <v>645.80399999999997</v>
      </c>
      <c r="G83" s="5" t="s">
        <v>10</v>
      </c>
      <c r="H83" s="5"/>
      <c r="I83" s="11">
        <f>'Tarifas Riego Agricola'!$BL$5</f>
        <v>645.80399999999997</v>
      </c>
      <c r="J83" s="15">
        <f>+I83</f>
        <v>645.80399999999997</v>
      </c>
      <c r="K83" s="15">
        <f>+J83</f>
        <v>645.80399999999997</v>
      </c>
      <c r="M83" s="5" t="s">
        <v>10</v>
      </c>
      <c r="N83" s="5"/>
      <c r="O83" s="11">
        <f>'Tarifas Riego Agricola'!$BM$5</f>
        <v>645.80399999999997</v>
      </c>
      <c r="P83" s="15">
        <f>+O83</f>
        <v>645.80399999999997</v>
      </c>
      <c r="Q83" s="15">
        <f>+P83</f>
        <v>645.80399999999997</v>
      </c>
      <c r="S83" s="5" t="s">
        <v>10</v>
      </c>
      <c r="T83" s="5"/>
      <c r="U83" s="11">
        <f>'Tarifas Riego Agricola'!$BN$5</f>
        <v>645.80399999999997</v>
      </c>
      <c r="V83" s="15">
        <f>+U83</f>
        <v>645.80399999999997</v>
      </c>
      <c r="W83" s="15">
        <f>+V83</f>
        <v>645.80399999999997</v>
      </c>
      <c r="Y83" s="5" t="s">
        <v>10</v>
      </c>
      <c r="Z83" s="5"/>
      <c r="AA83" s="11">
        <f>'Tarifas Riego Agricola'!$BO$5</f>
        <v>645.80399999999997</v>
      </c>
      <c r="AB83" s="15">
        <f>+AA83</f>
        <v>645.80399999999997</v>
      </c>
      <c r="AC83" s="15">
        <f>+AB83</f>
        <v>645.80399999999997</v>
      </c>
      <c r="AE83" s="5" t="s">
        <v>10</v>
      </c>
      <c r="AF83" s="5"/>
      <c r="AG83" s="11">
        <f>'Tarifas Riego Agricola'!$BP$5</f>
        <v>645.80399999999997</v>
      </c>
      <c r="AH83" s="15">
        <f>+AG83</f>
        <v>645.80399999999997</v>
      </c>
      <c r="AI83" s="15">
        <f>+AH83</f>
        <v>645.80399999999997</v>
      </c>
      <c r="AK83" s="5" t="s">
        <v>10</v>
      </c>
      <c r="AL83" s="5"/>
      <c r="AM83" s="11">
        <f>'Tarifas Riego Agricola'!$BQ$5</f>
        <v>645.80399999999997</v>
      </c>
      <c r="AN83" s="15">
        <f>+AM83</f>
        <v>645.80399999999997</v>
      </c>
      <c r="AO83" s="15">
        <f>+AN83</f>
        <v>645.80399999999997</v>
      </c>
      <c r="AQ83" s="5" t="s">
        <v>10</v>
      </c>
      <c r="AR83" s="5"/>
      <c r="AS83" s="11">
        <f>'Tarifas Riego Agricola'!$BR$5</f>
        <v>645.80399999999997</v>
      </c>
      <c r="AT83" s="15">
        <f>+AS83</f>
        <v>645.80399999999997</v>
      </c>
      <c r="AU83" s="15">
        <f>+AT83</f>
        <v>645.80399999999997</v>
      </c>
      <c r="AW83" s="5" t="s">
        <v>10</v>
      </c>
      <c r="AX83" s="5"/>
      <c r="AY83" s="11">
        <f>'Tarifas Riego Agricola'!$BS$5</f>
        <v>645.80399999999997</v>
      </c>
      <c r="AZ83" s="15">
        <f>+AY83</f>
        <v>645.80399999999997</v>
      </c>
      <c r="BA83" s="15">
        <f>+AZ83</f>
        <v>645.80399999999997</v>
      </c>
      <c r="BC83" s="5" t="s">
        <v>10</v>
      </c>
      <c r="BD83" s="5"/>
      <c r="BE83" s="11">
        <f>'Tarifas Riego Agricola'!$BT$5</f>
        <v>645.80399999999997</v>
      </c>
      <c r="BF83" s="15">
        <f>+BE83</f>
        <v>645.80399999999997</v>
      </c>
      <c r="BG83" s="15">
        <f>+BF83</f>
        <v>645.80399999999997</v>
      </c>
      <c r="BI83" s="5" t="s">
        <v>10</v>
      </c>
      <c r="BJ83" s="5"/>
      <c r="BK83" s="11">
        <f>'Tarifas Riego Agricola'!$BU$5</f>
        <v>645.80399999999997</v>
      </c>
      <c r="BL83" s="15">
        <f>+BK83</f>
        <v>645.80399999999997</v>
      </c>
      <c r="BM83" s="15">
        <f>+BL83</f>
        <v>645.80399999999997</v>
      </c>
      <c r="BO83" s="5" t="s">
        <v>10</v>
      </c>
      <c r="BP83" s="5"/>
      <c r="BQ83" s="11">
        <f>'Tarifas Riego Agricola'!$BV$5</f>
        <v>645.80399999999997</v>
      </c>
      <c r="BR83" s="15">
        <f>+BQ83</f>
        <v>645.80399999999997</v>
      </c>
      <c r="BS83" s="15">
        <f>+BR83</f>
        <v>645.80399999999997</v>
      </c>
    </row>
    <row r="84" spans="1:71" x14ac:dyDescent="0.25">
      <c r="A84" s="5" t="s">
        <v>11</v>
      </c>
      <c r="B84" s="46">
        <f>+E14</f>
        <v>17</v>
      </c>
      <c r="C84" s="11">
        <f>'Tarifas Riego Agricola'!$BK$6</f>
        <v>80.408000000000001</v>
      </c>
      <c r="D84" s="15">
        <f>+C84*B84</f>
        <v>1366.9359999999999</v>
      </c>
      <c r="E84" s="15">
        <f>+D84</f>
        <v>1366.9359999999999</v>
      </c>
      <c r="G84" s="5" t="s">
        <v>11</v>
      </c>
      <c r="H84" s="46">
        <f>+E15</f>
        <v>17</v>
      </c>
      <c r="I84" s="11">
        <f>'Tarifas Riego Agricola'!$BL$6</f>
        <v>80.408000000000001</v>
      </c>
      <c r="J84" s="15">
        <f>+I84*H84</f>
        <v>1366.9359999999999</v>
      </c>
      <c r="K84" s="15">
        <f>+J84</f>
        <v>1366.9359999999999</v>
      </c>
      <c r="M84" s="5" t="s">
        <v>11</v>
      </c>
      <c r="N84" s="46">
        <f>+E16</f>
        <v>17</v>
      </c>
      <c r="O84" s="11">
        <f>'Tarifas Riego Agricola'!$BM$6</f>
        <v>80.408000000000001</v>
      </c>
      <c r="P84" s="15">
        <f>+O84*N84</f>
        <v>1366.9359999999999</v>
      </c>
      <c r="Q84" s="15">
        <f>+P84</f>
        <v>1366.9359999999999</v>
      </c>
      <c r="S84" s="5" t="s">
        <v>11</v>
      </c>
      <c r="T84" s="46">
        <f>+E17</f>
        <v>17</v>
      </c>
      <c r="U84" s="11">
        <f>'Tarifas Riego Agricola'!$BN$6</f>
        <v>80.408000000000001</v>
      </c>
      <c r="V84" s="15">
        <f>+U84*T84</f>
        <v>1366.9359999999999</v>
      </c>
      <c r="W84" s="15">
        <f>+V84</f>
        <v>1366.9359999999999</v>
      </c>
      <c r="Y84" s="5" t="s">
        <v>11</v>
      </c>
      <c r="Z84" s="46">
        <f>+E18</f>
        <v>17</v>
      </c>
      <c r="AA84" s="11">
        <f>'Tarifas Riego Agricola'!$BO$6</f>
        <v>80.408000000000001</v>
      </c>
      <c r="AB84" s="15">
        <f>+AA84*Z84</f>
        <v>1366.9359999999999</v>
      </c>
      <c r="AC84" s="15">
        <f>+AB84</f>
        <v>1366.9359999999999</v>
      </c>
      <c r="AE84" s="5" t="s">
        <v>11</v>
      </c>
      <c r="AF84" s="46">
        <f>+E19</f>
        <v>17</v>
      </c>
      <c r="AG84" s="11">
        <f>'Tarifas Riego Agricola'!$BP$6</f>
        <v>80.408000000000001</v>
      </c>
      <c r="AH84" s="15">
        <f>+AG84*AF84</f>
        <v>1366.9359999999999</v>
      </c>
      <c r="AI84" s="15">
        <f>+AH84</f>
        <v>1366.9359999999999</v>
      </c>
      <c r="AK84" s="5" t="s">
        <v>11</v>
      </c>
      <c r="AL84" s="46">
        <f>+E20</f>
        <v>17</v>
      </c>
      <c r="AM84" s="11">
        <f>'Tarifas Riego Agricola'!$BQ$6</f>
        <v>80.408000000000001</v>
      </c>
      <c r="AN84" s="15">
        <f>+AM84*AL84</f>
        <v>1366.9359999999999</v>
      </c>
      <c r="AO84" s="15">
        <f>+AN84</f>
        <v>1366.9359999999999</v>
      </c>
      <c r="AQ84" s="5" t="s">
        <v>11</v>
      </c>
      <c r="AR84" s="46">
        <f>+E21</f>
        <v>17</v>
      </c>
      <c r="AS84" s="11">
        <f>'Tarifas Riego Agricola'!$BR$6</f>
        <v>80.408000000000001</v>
      </c>
      <c r="AT84" s="15">
        <f>+AS84*AR84</f>
        <v>1366.9359999999999</v>
      </c>
      <c r="AU84" s="15">
        <f>+AT84</f>
        <v>1366.9359999999999</v>
      </c>
      <c r="AW84" s="5" t="s">
        <v>11</v>
      </c>
      <c r="AX84" s="46">
        <f>+E22</f>
        <v>17</v>
      </c>
      <c r="AY84" s="11">
        <f>'Tarifas Riego Agricola'!$BS$6</f>
        <v>80.408000000000001</v>
      </c>
      <c r="AZ84" s="15">
        <f>+AY84*AX84</f>
        <v>1366.9359999999999</v>
      </c>
      <c r="BA84" s="15">
        <f>+AZ84</f>
        <v>1366.9359999999999</v>
      </c>
      <c r="BC84" s="5" t="s">
        <v>11</v>
      </c>
      <c r="BD84" s="46">
        <f>+E23</f>
        <v>17</v>
      </c>
      <c r="BE84" s="11">
        <f>'Tarifas Riego Agricola'!$BT$6</f>
        <v>80.408000000000001</v>
      </c>
      <c r="BF84" s="15">
        <f>+BE84*BD84</f>
        <v>1366.9359999999999</v>
      </c>
      <c r="BG84" s="15">
        <f>+BF84</f>
        <v>1366.9359999999999</v>
      </c>
      <c r="BI84" s="5" t="s">
        <v>11</v>
      </c>
      <c r="BJ84" s="46">
        <f>+E24</f>
        <v>17</v>
      </c>
      <c r="BK84" s="11">
        <f>'Tarifas Riego Agricola'!$BU$6</f>
        <v>80.408000000000001</v>
      </c>
      <c r="BL84" s="15">
        <f>+BK84*BJ84</f>
        <v>1366.9359999999999</v>
      </c>
      <c r="BM84" s="15">
        <f>+BL84</f>
        <v>1366.9359999999999</v>
      </c>
      <c r="BO84" s="5" t="s">
        <v>11</v>
      </c>
      <c r="BP84" s="46">
        <f>+E25</f>
        <v>17</v>
      </c>
      <c r="BQ84" s="11">
        <f>'Tarifas Riego Agricola'!$BV$6</f>
        <v>80.408000000000001</v>
      </c>
      <c r="BR84" s="15">
        <f>+BQ84*BP84</f>
        <v>1366.9359999999999</v>
      </c>
      <c r="BS84" s="15">
        <f>+BR84</f>
        <v>1366.9359999999999</v>
      </c>
    </row>
    <row r="85" spans="1:71" x14ac:dyDescent="0.25">
      <c r="A85" s="5" t="s">
        <v>12</v>
      </c>
      <c r="B85" s="12">
        <f>+B14</f>
        <v>548.65857826384149</v>
      </c>
      <c r="C85" s="11">
        <f>'Tarifas Riego Agricola'!$BK$8</f>
        <v>3.9207999999999998</v>
      </c>
      <c r="D85" s="15">
        <f>+C85*B85</f>
        <v>2151.1805536568695</v>
      </c>
      <c r="E85" s="15">
        <f>B85*'Tarifas Riego Agricola'!$BK$20</f>
        <v>2718.8227187286402</v>
      </c>
      <c r="G85" s="5" t="s">
        <v>12</v>
      </c>
      <c r="H85" s="12">
        <f>+B15</f>
        <v>488.5930735930736</v>
      </c>
      <c r="I85" s="11">
        <f>'Tarifas Riego Agricola'!$BL$8</f>
        <v>3.9207999999999998</v>
      </c>
      <c r="J85" s="15">
        <f>+I85*H85</f>
        <v>1915.6757229437228</v>
      </c>
      <c r="K85" s="15">
        <f>H85*'Tarifas Riego Agricola'!$BL$20</f>
        <v>2421.1741168831168</v>
      </c>
      <c r="M85" s="5" t="s">
        <v>12</v>
      </c>
      <c r="N85" s="12">
        <f>+B16</f>
        <v>245.68722943722946</v>
      </c>
      <c r="O85" s="11">
        <f>'Tarifas Riego Agricola'!$BM$8</f>
        <v>3.9207999999999998</v>
      </c>
      <c r="P85" s="15">
        <f>+O85*N85</f>
        <v>963.29048917748923</v>
      </c>
      <c r="Q85" s="15">
        <f>N85*'Tarifas Riego Agricola'!$BM$20</f>
        <v>1217.4784967532469</v>
      </c>
      <c r="S85" s="5" t="s">
        <v>12</v>
      </c>
      <c r="T85" s="12">
        <f>+B17</f>
        <v>306.29329004329003</v>
      </c>
      <c r="U85" s="11">
        <f>'Tarifas Riego Agricola'!$BN$8</f>
        <v>3.9207999999999998</v>
      </c>
      <c r="V85" s="15">
        <f>+U85*T85</f>
        <v>1200.9147316017315</v>
      </c>
      <c r="W85" s="15">
        <f>T85*'Tarifas Riego Agricola'!$BN$20</f>
        <v>1517.8057694805193</v>
      </c>
      <c r="Y85" s="5" t="s">
        <v>12</v>
      </c>
      <c r="Z85" s="12">
        <f>+B18</f>
        <v>65.021645021645014</v>
      </c>
      <c r="AA85" s="11">
        <f>'Tarifas Riego Agricola'!$BO$8</f>
        <v>3.9207999999999998</v>
      </c>
      <c r="AB85" s="15">
        <f>+AA85*Z85</f>
        <v>254.93686580086577</v>
      </c>
      <c r="AC85" s="15">
        <f>Z85*'Tarifas Riego Agricola'!$BO$20</f>
        <v>322.20825974025968</v>
      </c>
      <c r="AE85" s="5" t="s">
        <v>12</v>
      </c>
      <c r="AF85" s="12">
        <f>+B19</f>
        <v>129.39678742310321</v>
      </c>
      <c r="AG85" s="11">
        <f>'Tarifas Riego Agricola'!$BP$8</f>
        <v>3.9207999999999998</v>
      </c>
      <c r="AH85" s="15">
        <f>+AG85*AF85</f>
        <v>507.33892412850304</v>
      </c>
      <c r="AI85" s="15">
        <f>AF85*'Tarifas Riego Agricola'!$BP$20</f>
        <v>641.21284039644559</v>
      </c>
      <c r="AK85" s="5" t="s">
        <v>12</v>
      </c>
      <c r="AL85" s="12">
        <f>+B20</f>
        <v>76.417748917748909</v>
      </c>
      <c r="AM85" s="11">
        <f>'Tarifas Riego Agricola'!$BQ$8</f>
        <v>3.9207999999999998</v>
      </c>
      <c r="AN85" s="15">
        <f>+AM85*AL85</f>
        <v>299.61870995670989</v>
      </c>
      <c r="AO85" s="15">
        <f>AL85*'Tarifas Riego Agricola'!$BQ$20</f>
        <v>378.68051298701295</v>
      </c>
      <c r="AQ85" s="5" t="s">
        <v>12</v>
      </c>
      <c r="AR85" s="12">
        <f>+B21</f>
        <v>307.88896958304855</v>
      </c>
      <c r="AS85" s="11">
        <f>'Tarifas Riego Agricola'!$BR$8</f>
        <v>3.9207999999999998</v>
      </c>
      <c r="AT85" s="15">
        <f>+AS85*AR85</f>
        <v>1207.1710719412167</v>
      </c>
      <c r="AU85" s="15">
        <f>AR85*'Tarifas Riego Agricola'!$BR$20</f>
        <v>1525.7129998718387</v>
      </c>
      <c r="AW85" s="5" t="s">
        <v>12</v>
      </c>
      <c r="AX85" s="12">
        <f>+B22</f>
        <v>580.23667122351333</v>
      </c>
      <c r="AY85" s="11">
        <f>'Tarifas Riego Agricola'!$BS$8</f>
        <v>3.9207999999999998</v>
      </c>
      <c r="AZ85" s="15">
        <f>+AY85*AX85</f>
        <v>2274.9919405331511</v>
      </c>
      <c r="BA85" s="15">
        <f>AX85*'Tarifas Riego Agricola'!$BS$20</f>
        <v>2875.3048005809978</v>
      </c>
      <c r="BC85" s="5" t="s">
        <v>12</v>
      </c>
      <c r="BD85" s="12">
        <f>+B23</f>
        <v>693.05387047163367</v>
      </c>
      <c r="BE85" s="11">
        <f>'Tarifas Riego Agricola'!$BT$8</f>
        <v>3.9207999999999998</v>
      </c>
      <c r="BF85" s="15">
        <f>+BE85*BD85</f>
        <v>2717.3256153451812</v>
      </c>
      <c r="BG85" s="15">
        <f>BD85*'Tarifas Riego Agricola'!$BT$20</f>
        <v>3434.3591497351335</v>
      </c>
      <c r="BI85" s="5" t="s">
        <v>12</v>
      </c>
      <c r="BJ85" s="12">
        <f>+B24</f>
        <v>1151.4332706766918</v>
      </c>
      <c r="BK85" s="11">
        <f>'Tarifas Riego Agricola'!$BU$8</f>
        <v>3.9207999999999998</v>
      </c>
      <c r="BL85" s="15">
        <f>+BK85*BJ85</f>
        <v>4514.5395676691733</v>
      </c>
      <c r="BM85" s="15">
        <f>BJ85*'Tarifas Riego Agricola'!$BU$20</f>
        <v>5705.8124295112784</v>
      </c>
      <c r="BO85" s="5" t="s">
        <v>12</v>
      </c>
      <c r="BP85" s="12">
        <f>+B25</f>
        <v>1068.0997949419002</v>
      </c>
      <c r="BQ85" s="11">
        <f>'Tarifas Riego Agricola'!$BV$8</f>
        <v>3.9207999999999998</v>
      </c>
      <c r="BR85" s="15">
        <f>+BQ85*BP85</f>
        <v>4187.8056760082018</v>
      </c>
      <c r="BS85" s="15">
        <f>BP85*'Tarifas Riego Agricola'!$BV$20</f>
        <v>5292.8617238550924</v>
      </c>
    </row>
    <row r="86" spans="1:71" x14ac:dyDescent="0.25">
      <c r="A86" s="5" t="s">
        <v>13</v>
      </c>
      <c r="B86" s="12">
        <f>+C14</f>
        <v>3452.8355690362268</v>
      </c>
      <c r="C86" s="11">
        <f>'Tarifas Riego Agricola'!$BK$9</f>
        <v>2.5381</v>
      </c>
      <c r="D86" s="15">
        <f>+C86*B86</f>
        <v>8763.6419577708475</v>
      </c>
      <c r="E86" s="15">
        <f>+B86*'Tarifas Riego Agricola'!$BK$21</f>
        <v>12200.594483189509</v>
      </c>
      <c r="G86" s="5" t="s">
        <v>13</v>
      </c>
      <c r="H86" s="12">
        <f>+C15</f>
        <v>2912.3755411255411</v>
      </c>
      <c r="I86" s="11">
        <f>'Tarifas Riego Agricola'!$BL$9</f>
        <v>2.5381</v>
      </c>
      <c r="J86" s="15">
        <f>+I86*H86</f>
        <v>7391.9003609307356</v>
      </c>
      <c r="K86" s="15">
        <f>+H86*'Tarifas Riego Agricola'!$BL$21</f>
        <v>10290.8789745671</v>
      </c>
      <c r="M86" s="5" t="s">
        <v>13</v>
      </c>
      <c r="N86" s="12">
        <f>+C16</f>
        <v>2761.0768398268397</v>
      </c>
      <c r="O86" s="11">
        <f>'Tarifas Riego Agricola'!$BM$9</f>
        <v>2.5381</v>
      </c>
      <c r="P86" s="15">
        <f>+O86*N86</f>
        <v>7007.8891271645016</v>
      </c>
      <c r="Q86" s="15">
        <f>+N86*'Tarifas Riego Agricola'!$BM$21</f>
        <v>9756.2650135281383</v>
      </c>
      <c r="S86" s="5" t="s">
        <v>13</v>
      </c>
      <c r="T86" s="12">
        <f>+C17</f>
        <v>1892.1320346320349</v>
      </c>
      <c r="U86" s="11">
        <f>'Tarifas Riego Agricola'!$BN$9</f>
        <v>2.5381</v>
      </c>
      <c r="V86" s="15">
        <f>+U86*T86</f>
        <v>4802.4203170995679</v>
      </c>
      <c r="W86" s="15">
        <f>+T86*'Tarifas Riego Agricola'!$BN$21</f>
        <v>6685.8485443722957</v>
      </c>
      <c r="Y86" s="5" t="s">
        <v>13</v>
      </c>
      <c r="Z86" s="12">
        <f>+C18</f>
        <v>1628.0047419685579</v>
      </c>
      <c r="AA86" s="11">
        <f>'Tarifas Riego Agricola'!$BO$9</f>
        <v>2.5381</v>
      </c>
      <c r="AB86" s="15">
        <f>+AA86*Z86</f>
        <v>4132.038835590397</v>
      </c>
      <c r="AC86" s="15">
        <f>+Z86*'Tarifas Riego Agricola'!$BO$21</f>
        <v>5752.5547557458995</v>
      </c>
      <c r="AE86" s="5" t="s">
        <v>13</v>
      </c>
      <c r="AF86" s="12">
        <f>+C19</f>
        <v>1062.0252335383914</v>
      </c>
      <c r="AG86" s="11">
        <f>'Tarifas Riego Agricola'!$BP$9</f>
        <v>2.5381</v>
      </c>
      <c r="AH86" s="15">
        <f>+AG86*AF86</f>
        <v>2695.526245243791</v>
      </c>
      <c r="AI86" s="15">
        <f>+AF86*'Tarifas Riego Agricola'!$BP$21</f>
        <v>3752.6661627079061</v>
      </c>
      <c r="AK86" s="5" t="s">
        <v>13</v>
      </c>
      <c r="AL86" s="12">
        <f>+C20</f>
        <v>1618.5064935064938</v>
      </c>
      <c r="AM86" s="11">
        <f>'Tarifas Riego Agricola'!$BQ$9</f>
        <v>2.5381</v>
      </c>
      <c r="AN86" s="15">
        <f>+AM86*AL86</f>
        <v>4107.931331168832</v>
      </c>
      <c r="AO86" s="15">
        <f>+AL86*'Tarifas Riego Agricola'!$BQ$21</f>
        <v>5718.9926948051962</v>
      </c>
      <c r="AQ86" s="5" t="s">
        <v>13</v>
      </c>
      <c r="AR86" s="12">
        <f>+C21</f>
        <v>2696.8576982228296</v>
      </c>
      <c r="AS86" s="11">
        <f>'Tarifas Riego Agricola'!$BR$9</f>
        <v>2.5381</v>
      </c>
      <c r="AT86" s="15">
        <f>+AS86*AR86</f>
        <v>6844.8945238593642</v>
      </c>
      <c r="AU86" s="15">
        <f>+AR86*'Tarifas Riego Agricola'!$BR$21</f>
        <v>9529.3466766703696</v>
      </c>
      <c r="AW86" s="5" t="s">
        <v>13</v>
      </c>
      <c r="AX86" s="12">
        <f>+C22</f>
        <v>3233.1895078605608</v>
      </c>
      <c r="AY86" s="11">
        <f>'Tarifas Riego Agricola'!$BS$9</f>
        <v>2.5381</v>
      </c>
      <c r="AZ86" s="15">
        <f>+AY86*AX86</f>
        <v>8206.1582899008899</v>
      </c>
      <c r="BA86" s="15">
        <f>+AX86*'Tarifas Riego Agricola'!$BS$21</f>
        <v>11424.475126025292</v>
      </c>
      <c r="BC86" s="5" t="s">
        <v>13</v>
      </c>
      <c r="BD86" s="12">
        <f>+C23</f>
        <v>3565.0645078605608</v>
      </c>
      <c r="BE86" s="11">
        <f>'Tarifas Riego Agricola'!$BT$9</f>
        <v>2.5381</v>
      </c>
      <c r="BF86" s="15">
        <f>+BE86*BD86</f>
        <v>9048.4902274008891</v>
      </c>
      <c r="BG86" s="15">
        <f>+BD86*'Tarifas Riego Agricola'!$BT$21</f>
        <v>12597.155438525291</v>
      </c>
      <c r="BI86" s="5" t="s">
        <v>13</v>
      </c>
      <c r="BJ86" s="12">
        <f>+C24</f>
        <v>3919.1772043745727</v>
      </c>
      <c r="BK86" s="11">
        <f>'Tarifas Riego Agricola'!$BU$9</f>
        <v>2.5381</v>
      </c>
      <c r="BL86" s="15">
        <f>+BK86*BJ86</f>
        <v>9947.2636624231036</v>
      </c>
      <c r="BM86" s="15">
        <f>+BJ86*'Tarifas Riego Agricola'!$BU$21</f>
        <v>13848.412651657552</v>
      </c>
      <c r="BO86" s="5" t="s">
        <v>13</v>
      </c>
      <c r="BP86" s="12">
        <f>+C25</f>
        <v>3231.3830741626793</v>
      </c>
      <c r="BQ86" s="11">
        <f>'Tarifas Riego Agricola'!$BV$9</f>
        <v>2.5381</v>
      </c>
      <c r="BR86" s="15">
        <f>+BQ86*BP86</f>
        <v>8201.5733805322961</v>
      </c>
      <c r="BS86" s="15">
        <f>+BP86*'Tarifas Riego Agricola'!$BV$21</f>
        <v>11418.092092553828</v>
      </c>
    </row>
    <row r="87" spans="1:71" x14ac:dyDescent="0.25">
      <c r="A87" s="5" t="s">
        <v>14</v>
      </c>
      <c r="B87" s="12">
        <f>B85+B86</f>
        <v>4001.4941473000681</v>
      </c>
      <c r="C87" s="13">
        <v>4.1070000000000004E-3</v>
      </c>
      <c r="D87" s="15">
        <f>C87*B87</f>
        <v>16.43413646296138</v>
      </c>
      <c r="E87" s="15">
        <f>+C87*B87</f>
        <v>16.43413646296138</v>
      </c>
      <c r="G87" s="5" t="s">
        <v>14</v>
      </c>
      <c r="H87" s="12">
        <f>H85+H86</f>
        <v>3400.9686147186148</v>
      </c>
      <c r="I87" s="13">
        <v>4.1070000000000004E-3</v>
      </c>
      <c r="J87" s="15">
        <f>I87*H87</f>
        <v>13.967778100649353</v>
      </c>
      <c r="K87" s="15">
        <f>+I87*H87</f>
        <v>13.967778100649353</v>
      </c>
      <c r="M87" s="5" t="s">
        <v>14</v>
      </c>
      <c r="N87" s="12">
        <f>N85+N86</f>
        <v>3006.7640692640689</v>
      </c>
      <c r="O87" s="13">
        <v>4.1070000000000004E-3</v>
      </c>
      <c r="P87" s="15">
        <f>O87*N87</f>
        <v>12.348780032467532</v>
      </c>
      <c r="Q87" s="15">
        <f>+O87*N87</f>
        <v>12.348780032467532</v>
      </c>
      <c r="S87" s="5" t="s">
        <v>14</v>
      </c>
      <c r="T87" s="12">
        <f>T85+T86</f>
        <v>2198.4253246753251</v>
      </c>
      <c r="U87" s="13">
        <v>4.1070000000000004E-3</v>
      </c>
      <c r="V87" s="15">
        <f>U87*T87</f>
        <v>9.0289328084415619</v>
      </c>
      <c r="W87" s="15">
        <f>+U87*T87</f>
        <v>9.0289328084415619</v>
      </c>
      <c r="Y87" s="5" t="s">
        <v>14</v>
      </c>
      <c r="Z87" s="12">
        <f>Z85+Z86</f>
        <v>1693.026386990203</v>
      </c>
      <c r="AA87" s="13">
        <v>4.1070000000000004E-3</v>
      </c>
      <c r="AB87" s="15">
        <f>AA87*Z87</f>
        <v>6.9532593713687643</v>
      </c>
      <c r="AC87" s="15">
        <f>+AA87*Z87</f>
        <v>6.9532593713687643</v>
      </c>
      <c r="AE87" s="5" t="s">
        <v>14</v>
      </c>
      <c r="AF87" s="12">
        <f>AF85+AF86</f>
        <v>1191.4220209614946</v>
      </c>
      <c r="AG87" s="13">
        <v>4.1070000000000004E-3</v>
      </c>
      <c r="AH87" s="15">
        <f>AG87*AF87</f>
        <v>4.8931702400888586</v>
      </c>
      <c r="AI87" s="15">
        <f>+AG87*AF87</f>
        <v>4.8931702400888586</v>
      </c>
      <c r="AK87" s="5" t="s">
        <v>14</v>
      </c>
      <c r="AL87" s="12">
        <f>AL85+AL86</f>
        <v>1694.9242424242427</v>
      </c>
      <c r="AM87" s="13">
        <v>4.1070000000000004E-3</v>
      </c>
      <c r="AN87" s="15">
        <f>AM87*AL87</f>
        <v>6.9610538636363657</v>
      </c>
      <c r="AO87" s="15">
        <f>+AM87*AL87</f>
        <v>6.9610538636363657</v>
      </c>
      <c r="AQ87" s="5" t="s">
        <v>14</v>
      </c>
      <c r="AR87" s="12">
        <f>AR85+AR86</f>
        <v>3004.7466678058781</v>
      </c>
      <c r="AS87" s="13">
        <v>4.1070000000000004E-3</v>
      </c>
      <c r="AT87" s="15">
        <f>AS87*AR87</f>
        <v>12.340494564678743</v>
      </c>
      <c r="AU87" s="15">
        <f>+AS87*AR87</f>
        <v>12.340494564678743</v>
      </c>
      <c r="AW87" s="5" t="s">
        <v>14</v>
      </c>
      <c r="AX87" s="12">
        <f>AX85+AX86</f>
        <v>3813.4261790840742</v>
      </c>
      <c r="AY87" s="13">
        <v>4.1070000000000004E-3</v>
      </c>
      <c r="AZ87" s="15">
        <f>AY87*AX87</f>
        <v>15.661741317498294</v>
      </c>
      <c r="BA87" s="15">
        <f>+AY87*AX87</f>
        <v>15.661741317498294</v>
      </c>
      <c r="BC87" s="5" t="s">
        <v>14</v>
      </c>
      <c r="BD87" s="12">
        <f>BD85+BD86</f>
        <v>4258.118378332194</v>
      </c>
      <c r="BE87" s="13">
        <v>4.1070000000000004E-3</v>
      </c>
      <c r="BF87" s="15">
        <f>BE87*BD87</f>
        <v>17.488092179810323</v>
      </c>
      <c r="BG87" s="15">
        <f>+BE87*BD87</f>
        <v>17.488092179810323</v>
      </c>
      <c r="BI87" s="5" t="s">
        <v>14</v>
      </c>
      <c r="BJ87" s="12">
        <f>BJ85+BJ86</f>
        <v>5070.6104750512641</v>
      </c>
      <c r="BK87" s="13">
        <v>4.1070000000000004E-3</v>
      </c>
      <c r="BL87" s="15">
        <f>BK87*BJ87</f>
        <v>20.824997221035545</v>
      </c>
      <c r="BM87" s="15">
        <f>+BK87*BJ87</f>
        <v>20.824997221035545</v>
      </c>
      <c r="BO87" s="5" t="s">
        <v>14</v>
      </c>
      <c r="BP87" s="12">
        <f>BP85+BP86</f>
        <v>4299.4828691045795</v>
      </c>
      <c r="BQ87" s="13">
        <v>4.1070000000000004E-3</v>
      </c>
      <c r="BR87" s="15">
        <f>BQ87*BP87</f>
        <v>17.657976143412508</v>
      </c>
      <c r="BS87" s="15">
        <f>+BQ87*BP87</f>
        <v>17.657976143412508</v>
      </c>
    </row>
    <row r="88" spans="1:71" x14ac:dyDescent="0.25">
      <c r="A88" s="5" t="s">
        <v>16</v>
      </c>
      <c r="B88" s="5"/>
      <c r="C88" s="15"/>
      <c r="D88" s="15">
        <f>IF('Carga de datos'!$C$11=1,IF((B85*'Tarifas Riego Agricola'!$BK$16+B86*'Tarifas Riego Agricola'!$BK$17)&gt;250*C86,(B85*'Tarifas Riego Agricola'!$BK$16+B86*'Tarifas Riego Agricola'!$BK$17),250*C86)-SUM(D83:D86),IF('Carga de datos'!$C$11=2,(IF((B85*'Tarifas Riego Agricola'!$BK$12+B86*'Tarifas Riego Agricola'!$BK$13)&gt;250*C86,(B85*'Tarifas Riego Agricola'!$BK$12+B86*'Tarifas Riego Agricola'!$BK$13),250*C86)-SUM(D83:D86)),0))</f>
        <v>-8448.837228084416</v>
      </c>
      <c r="E88" s="15">
        <f>D88</f>
        <v>-8448.837228084416</v>
      </c>
      <c r="F88" s="5"/>
      <c r="G88" s="5" t="s">
        <v>16</v>
      </c>
      <c r="H88" s="5"/>
      <c r="I88" s="15"/>
      <c r="J88" s="15">
        <f>IF('Carga de datos'!$C$11=1,IF((H85*'Tarifas Riego Agricola'!$BL$16+H86*'Tarifas Riego Agricola'!$BL$17)&gt;250*I86,(H85*'Tarifas Riego Agricola'!$BL$16+H86*'Tarifas Riego Agricola'!$BL$17),250*I86)-SUM(J83:J86),IF('Carga de datos'!$C$11=2,(IF((H85*'Tarifas Riego Agricola'!$BL$12+H86*'Tarifas Riego Agricola'!$BL$13)&gt;250*I86,(H85*'Tarifas Riego Agricola'!$BL$12+H86*'Tarifas Riego Agricola'!$BL$13),250*I86)-SUM(J83:J86)),0))</f>
        <v>-7479.8550422077924</v>
      </c>
      <c r="K88" s="15">
        <f>J88</f>
        <v>-7479.8550422077924</v>
      </c>
      <c r="M88" s="5" t="s">
        <v>16</v>
      </c>
      <c r="N88" s="5"/>
      <c r="O88" s="15"/>
      <c r="P88" s="15">
        <f>IF('Carga de datos'!$C$11=1,IF((N85*'Tarifas Riego Agricola'!$BM$16+N86*'Tarifas Riego Agricola'!$BM$17)&gt;250*O86,(N85*'Tarifas Riego Agricola'!$BM$16+N86*'Tarifas Riego Agricola'!$BM$17),250*O86)-SUM(P83:P86),IF('Carga de datos'!$C$11=2,(IF((N85*'Tarifas Riego Agricola'!$BM$12+N86*'Tarifas Riego Agricola'!$BM$13)&gt;250*O86,(N85*'Tarifas Riego Agricola'!$BM$12+N86*'Tarifas Riego Agricola'!$BM$13),250*O86)-SUM(P83:P86)),0))</f>
        <v>-6871.9447337662341</v>
      </c>
      <c r="Q88" s="15">
        <f>P88</f>
        <v>-6871.9447337662341</v>
      </c>
      <c r="S88" s="5" t="s">
        <v>16</v>
      </c>
      <c r="T88" s="5"/>
      <c r="U88" s="15"/>
      <c r="V88" s="15">
        <f>IF('Carga de datos'!$C$11=1,IF((T85*'Tarifas Riego Agricola'!$BN$16+T86*'Tarifas Riego Agricola'!$BN$17)&gt;250*U86,(T85*'Tarifas Riego Agricola'!$BN$16+T86*'Tarifas Riego Agricola'!$BN$17),250*U86)-SUM(V83:V86),IF('Carga de datos'!$C$11=2,(IF((T85*'Tarifas Riego Agricola'!$BN$12+T86*'Tarifas Riego Agricola'!$BN$13)&gt;250*U86,(T85*'Tarifas Riego Agricola'!$BN$12+T86*'Tarifas Riego Agricola'!$BN$13),250*U86)-SUM(V83:V86)),0))</f>
        <v>-5548.0663820346326</v>
      </c>
      <c r="W88" s="15">
        <f>V88</f>
        <v>-5548.0663820346326</v>
      </c>
      <c r="Y88" s="5" t="s">
        <v>16</v>
      </c>
      <c r="Z88" s="5"/>
      <c r="AA88" s="15"/>
      <c r="AB88" s="15">
        <f>IF('Carga de datos'!$C$11=1,IF((Z85*'Tarifas Riego Agricola'!$BO$16+Z86*'Tarifas Riego Agricola'!$BO$17)&gt;250*AA86,(Z85*'Tarifas Riego Agricola'!$BO$16+Z86*'Tarifas Riego Agricola'!$BO$17),250*AA86)-SUM(AB83:AB86),IF('Carga de datos'!$C$11=2,(IF((Z85*'Tarifas Riego Agricola'!$BO$12+Z86*'Tarifas Riego Agricola'!$BO$13)&gt;250*AA86,(Z85*'Tarifas Riego Agricola'!$BO$12+Z86*'Tarifas Riego Agricola'!$BO$13),250*AA86)-SUM(AB83:AB86)),0))</f>
        <v>-4758.9721465168604</v>
      </c>
      <c r="AC88" s="15">
        <f>AB88</f>
        <v>-4758.9721465168604</v>
      </c>
      <c r="AE88" s="5" t="s">
        <v>16</v>
      </c>
      <c r="AF88" s="5"/>
      <c r="AG88" s="15"/>
      <c r="AH88" s="15">
        <f>IF('Carga de datos'!$C$11=1,IF((AF85*'Tarifas Riego Agricola'!$BP$16+AF86*'Tarifas Riego Agricola'!$BP$17)&gt;250*AG86,(AF85*'Tarifas Riego Agricola'!$BP$16+AF86*'Tarifas Riego Agricola'!$BP$17),250*AG86)-SUM(AH83:AH86),IF('Carga de datos'!$C$11=2,(IF((AF85*'Tarifas Riego Agricola'!$BP$12+AF86*'Tarifas Riego Agricola'!$BP$13)&gt;250*AG86,(AF85*'Tarifas Riego Agricola'!$BP$12+AF86*'Tarifas Riego Agricola'!$BP$13),250*AG86)-SUM(AH83:AH86)),0))</f>
        <v>-3933.7516815333784</v>
      </c>
      <c r="AI88" s="15">
        <f>AH88</f>
        <v>-3933.7516815333784</v>
      </c>
      <c r="AK88" s="5" t="s">
        <v>16</v>
      </c>
      <c r="AL88" s="5"/>
      <c r="AM88" s="15"/>
      <c r="AN88" s="15">
        <f>IF('Carga de datos'!$C$11=1,IF((AL85*'Tarifas Riego Agricola'!$BQ$16+AL86*'Tarifas Riego Agricola'!$BQ$17)&gt;250*AM86,(AL85*'Tarifas Riego Agricola'!$BQ$16+AL86*'Tarifas Riego Agricola'!$BQ$17),250*AM86)-SUM(AN83:AN86),IF('Carga de datos'!$C$11=2,(IF((AL85*'Tarifas Riego Agricola'!$BQ$12+AL86*'Tarifas Riego Agricola'!$BQ$13)&gt;250*AM86,(AL85*'Tarifas Riego Agricola'!$BQ$12+AL86*'Tarifas Riego Agricola'!$BQ$13),250*AM86)-SUM(AN83:AN86)),0))</f>
        <v>-4760.4834956709956</v>
      </c>
      <c r="AO88" s="15">
        <f>AN88</f>
        <v>-4760.4834956709956</v>
      </c>
      <c r="AQ88" s="5" t="s">
        <v>16</v>
      </c>
      <c r="AR88" s="5"/>
      <c r="AS88" s="15"/>
      <c r="AT88" s="15">
        <f>IF('Carga de datos'!$C$11=1,IF((AR85*'Tarifas Riego Agricola'!$BR$16+AR86*'Tarifas Riego Agricola'!$BR$17)&gt;250*AS86,(AR85*'Tarifas Riego Agricola'!$BR$16+AR86*'Tarifas Riego Agricola'!$BR$17),250*AS86)-SUM(AT83:AT86),IF('Carga de datos'!$C$11=2,(IF((AR85*'Tarifas Riego Agricola'!$BR$12+AR86*'Tarifas Riego Agricola'!$BR$13)&gt;250*AS86,(AR85*'Tarifas Riego Agricola'!$BR$12+AR86*'Tarifas Riego Agricola'!$BR$13),250*AS86)-SUM(AT83:AT86)),0))</f>
        <v>-6860.0528937969921</v>
      </c>
      <c r="AU88" s="15">
        <f>AT88</f>
        <v>-6860.0528937969921</v>
      </c>
      <c r="AW88" s="5" t="s">
        <v>16</v>
      </c>
      <c r="AX88" s="5"/>
      <c r="AY88" s="15"/>
      <c r="AZ88" s="15">
        <f>IF('Carga de datos'!$C$11=1,IF((AX85*'Tarifas Riego Agricola'!$BS$16+AX86*'Tarifas Riego Agricola'!$BS$17)&gt;250*AY86,(AX85*'Tarifas Riego Agricola'!$BS$16+AX86*'Tarifas Riego Agricola'!$BS$17),250*AY86)-SUM(AZ83:AZ86),IF('Carga de datos'!$C$11=2,(IF((AX85*'Tarifas Riego Agricola'!$BS$12+AX86*'Tarifas Riego Agricola'!$BS$13)&gt;250*AY86,(AX85*'Tarifas Riego Agricola'!$BS$12+AX86*'Tarifas Riego Agricola'!$BS$13),250*AY86)-SUM(AZ83:AZ86)),0))</f>
        <v>-8138.4050085440886</v>
      </c>
      <c r="BA88" s="15">
        <f>AZ88</f>
        <v>-8138.4050085440886</v>
      </c>
      <c r="BC88" s="5" t="s">
        <v>16</v>
      </c>
      <c r="BD88" s="5"/>
      <c r="BE88" s="15"/>
      <c r="BF88" s="15">
        <f>IF('Carga de datos'!$C$11=1,IF((BD85*'Tarifas Riego Agricola'!$BT$16+BD86*'Tarifas Riego Agricola'!$BT$17)&gt;250*BE86,(BD85*'Tarifas Riego Agricola'!$BT$16+BD86*'Tarifas Riego Agricola'!$BT$17),250*BE86)-SUM(BF83:BF86),IF('Carga de datos'!$C$11=2,(IF((BD85*'Tarifas Riego Agricola'!$BT$12+BD86*'Tarifas Riego Agricola'!$BT$13)&gt;250*BE86,(BD85*'Tarifas Riego Agricola'!$BT$12+BD86*'Tarifas Riego Agricola'!$BT$13),250*BE86)-SUM(BF83:BF86)),0))</f>
        <v>-8846.4831932245397</v>
      </c>
      <c r="BG88" s="15">
        <f>BF88</f>
        <v>-8846.4831932245397</v>
      </c>
      <c r="BI88" s="5" t="s">
        <v>16</v>
      </c>
      <c r="BJ88" s="5"/>
      <c r="BK88" s="15"/>
      <c r="BL88" s="15">
        <f>IF('Carga de datos'!$C$11=1,IF((BJ85*'Tarifas Riego Agricola'!$BU$16+BJ86*'Tarifas Riego Agricola'!$BU$17)&gt;250*BK86,(BJ85*'Tarifas Riego Agricola'!$BU$16+BJ86*'Tarifas Riego Agricola'!$BU$17),250*BK86)-SUM(BL83:BL86),IF('Carga de datos'!$C$11=2,(IF((BJ85*'Tarifas Riego Agricola'!$BU$12+BJ86*'Tarifas Riego Agricola'!$BU$13)&gt;250*BK86,(BJ85*'Tarifas Riego Agricola'!$BU$12+BJ86*'Tarifas Riego Agricola'!$BU$13),250*BK86)-SUM(BL83:BL86)),0))</f>
        <v>-10105.293122436775</v>
      </c>
      <c r="BM88" s="15">
        <f>BL88</f>
        <v>-10105.293122436775</v>
      </c>
      <c r="BO88" s="5" t="s">
        <v>16</v>
      </c>
      <c r="BP88" s="5"/>
      <c r="BQ88" s="15"/>
      <c r="BR88" s="15">
        <f>IF('Carga de datos'!$C$11=1,IF((BP85*'Tarifas Riego Agricola'!$BV$16+BP86*'Tarifas Riego Agricola'!$BV$17)&gt;250*BQ86,(BP85*'Tarifas Riego Agricola'!$BV$16+BP86*'Tarifas Riego Agricola'!$BV$17),250*BQ86)-SUM(BR83:BR86),IF('Carga de datos'!$C$11=2,(IF((BP85*'Tarifas Riego Agricola'!$BV$12+BP86*'Tarifas Riego Agricola'!$BV$13)&gt;250*BQ86,(BP85*'Tarifas Riego Agricola'!$BV$12+BP86*'Tarifas Riego Agricola'!$BV$13),250*BQ86)-SUM(BR83:BR86)),0))</f>
        <v>-8861.8934095608329</v>
      </c>
      <c r="BS88" s="15">
        <f>BR88</f>
        <v>-8861.8934095608329</v>
      </c>
    </row>
    <row r="89" spans="1:71" x14ac:dyDescent="0.25">
      <c r="A89" s="5" t="s">
        <v>15</v>
      </c>
      <c r="B89" s="14">
        <v>0.03</v>
      </c>
      <c r="C89" s="15"/>
      <c r="D89" s="15">
        <f>SUM(D83:D88)*((100/97)-1)</f>
        <v>139.0255490661726</v>
      </c>
      <c r="E89" s="15">
        <f>D89</f>
        <v>139.0255490661726</v>
      </c>
      <c r="F89" s="16"/>
      <c r="G89" s="5" t="s">
        <v>15</v>
      </c>
      <c r="H89" s="14">
        <v>0.03</v>
      </c>
      <c r="I89" s="15"/>
      <c r="J89" s="15">
        <f>SUM(J83:J88)*((100/97)-1)</f>
        <v>119.20913875568974</v>
      </c>
      <c r="K89" s="15">
        <f>J89</f>
        <v>119.20913875568974</v>
      </c>
      <c r="M89" s="5" t="s">
        <v>15</v>
      </c>
      <c r="N89" s="14">
        <v>0.03</v>
      </c>
      <c r="O89" s="15"/>
      <c r="P89" s="15">
        <f>SUM(P83:P88)*((100/97)-1)</f>
        <v>96.628566884790104</v>
      </c>
      <c r="Q89" s="15">
        <f>P89</f>
        <v>96.628566884790104</v>
      </c>
      <c r="S89" s="5" t="s">
        <v>15</v>
      </c>
      <c r="T89" s="14">
        <v>0.03</v>
      </c>
      <c r="U89" s="15"/>
      <c r="V89" s="15">
        <f>SUM(V83:V88)*((100/97)-1)</f>
        <v>76.60941029304432</v>
      </c>
      <c r="W89" s="15">
        <f>V89</f>
        <v>76.60941029304432</v>
      </c>
      <c r="Y89" s="5" t="s">
        <v>15</v>
      </c>
      <c r="Z89" s="14">
        <v>0.03</v>
      </c>
      <c r="AA89" s="15"/>
      <c r="AB89" s="15">
        <f>SUM(AB83:AB88)*((100/97)-1)</f>
        <v>50.959695285951469</v>
      </c>
      <c r="AC89" s="15">
        <f>AB89</f>
        <v>50.959695285951469</v>
      </c>
      <c r="AE89" s="5" t="s">
        <v>15</v>
      </c>
      <c r="AF89" s="14">
        <v>0.03</v>
      </c>
      <c r="AG89" s="15"/>
      <c r="AH89" s="15">
        <f>SUM(AH83:AH88)*((100/97)-1)</f>
        <v>39.796288394195862</v>
      </c>
      <c r="AI89" s="15">
        <f>AH89</f>
        <v>39.796288394195862</v>
      </c>
      <c r="AK89" s="5" t="s">
        <v>15</v>
      </c>
      <c r="AL89" s="14">
        <v>0.03</v>
      </c>
      <c r="AM89" s="15"/>
      <c r="AN89" s="15">
        <f>SUM(AN83:AN88)*((100/97)-1)</f>
        <v>51.549513380974517</v>
      </c>
      <c r="AO89" s="15">
        <f>AN89</f>
        <v>51.549513380974517</v>
      </c>
      <c r="AQ89" s="5" t="s">
        <v>15</v>
      </c>
      <c r="AR89" s="14">
        <v>0.03</v>
      </c>
      <c r="AS89" s="15"/>
      <c r="AT89" s="15">
        <f>SUM(AT83:AT88)*((100/97)-1)</f>
        <v>99.497727728915109</v>
      </c>
      <c r="AU89" s="15">
        <f>AT89</f>
        <v>99.497727728915109</v>
      </c>
      <c r="AW89" s="5" t="s">
        <v>15</v>
      </c>
      <c r="AX89" s="14">
        <v>0.03</v>
      </c>
      <c r="AY89" s="15"/>
      <c r="AZ89" s="15">
        <f>SUM(AZ83:AZ88)*((100/97)-1)</f>
        <v>135.1901122641475</v>
      </c>
      <c r="BA89" s="15">
        <f>AZ89</f>
        <v>135.1901122641475</v>
      </c>
      <c r="BC89" s="5" t="s">
        <v>15</v>
      </c>
      <c r="BD89" s="14">
        <v>0.03</v>
      </c>
      <c r="BE89" s="15"/>
      <c r="BF89" s="15">
        <f>SUM(BF83:BF88)*((100/97)-1)</f>
        <v>153.07919819694817</v>
      </c>
      <c r="BG89" s="15">
        <f>BF89</f>
        <v>153.07919819694817</v>
      </c>
      <c r="BI89" s="5" t="s">
        <v>15</v>
      </c>
      <c r="BJ89" s="14">
        <v>0.03</v>
      </c>
      <c r="BK89" s="15"/>
      <c r="BL89" s="15">
        <f>SUM(BL83:BL88)*((100/97)-1)</f>
        <v>197.63118881061388</v>
      </c>
      <c r="BM89" s="15">
        <f>BL89</f>
        <v>197.63118881061388</v>
      </c>
      <c r="BO89" s="5" t="s">
        <v>15</v>
      </c>
      <c r="BP89" s="14">
        <v>0.03</v>
      </c>
      <c r="BQ89" s="15"/>
      <c r="BR89" s="15">
        <f>SUM(BR83:BR88)*((100/97)-1)</f>
        <v>171.89330793164098</v>
      </c>
      <c r="BS89" s="15">
        <f>BR89</f>
        <v>171.89330793164098</v>
      </c>
    </row>
    <row r="90" spans="1:71" x14ac:dyDescent="0.25">
      <c r="A90" s="16" t="s">
        <v>17</v>
      </c>
      <c r="B90" s="16"/>
      <c r="C90" s="17"/>
      <c r="D90" s="35">
        <f>IF('Carga de datos'!$C$11=3,IF((SUM(D83:D89)-'Calculos Sin Estabilizacion'!D89)&gt;250*'Calculos Sin Estabilizacion'!C86,SUM(D83:D89),250*'Calculos Sin Estabilizacion'!C86+250*'Calculos Sin Estabilizacion'!C86*((100/97)-1)),SUM(D83:D89))</f>
        <v>4634.184968872436</v>
      </c>
      <c r="E90" s="35">
        <f>IF('Carga de datos'!$C$11=3,IF((SUM(E83:E89)-'Calculos Sin Estabilizacion'!E89)&gt;250*'Calculos Sin Estabilizacion'!C86,SUM(E83:E89),250*'Calculos Sin Estabilizacion'!C86+250*'Calculos Sin Estabilizacion'!C86*((100/97)-1)),SUM(E83:E89))</f>
        <v>8638.7796593628664</v>
      </c>
      <c r="F90" s="5"/>
      <c r="G90" s="16" t="s">
        <v>17</v>
      </c>
      <c r="H90" s="16"/>
      <c r="I90" s="17"/>
      <c r="J90" s="35">
        <f>IF('Carga de datos'!$C$11=3,IF((SUM(J83:J89)-'Calculos Sin Estabilizacion'!J89)&gt;250*'Calculos Sin Estabilizacion'!I86,SUM(J83:J89),250*'Calculos Sin Estabilizacion'!I86+250*'Calculos Sin Estabilizacion'!I86*((100/97)-1)),SUM(J83:J89))</f>
        <v>3973.6379585230047</v>
      </c>
      <c r="K90" s="35">
        <f>IF('Carga de datos'!$C$11=3,IF((SUM(K83:K89)-'Calculos Sin Estabilizacion'!K89)&gt;250*'Calculos Sin Estabilizacion'!I86,SUM(K83:K89),250*'Calculos Sin Estabilizacion'!I86+250*'Calculos Sin Estabilizacion'!I86*((100/97)-1)),SUM(K83:K89))</f>
        <v>7378.114966098763</v>
      </c>
      <c r="M90" s="16" t="s">
        <v>17</v>
      </c>
      <c r="N90" s="16"/>
      <c r="O90" s="17"/>
      <c r="P90" s="35">
        <f>IF('Carga de datos'!$C$11=3,IF((SUM(P83:P89)-'Calculos Sin Estabilizacion'!P89)&gt;250*'Calculos Sin Estabilizacion'!O86,SUM(P83:P89),250*'Calculos Sin Estabilizacion'!O86+250*'Calculos Sin Estabilizacion'!O86*((100/97)-1)),SUM(P83:P89))</f>
        <v>3220.9522294930143</v>
      </c>
      <c r="Q90" s="35">
        <f>IF('Carga de datos'!$C$11=3,IF((SUM(Q83:Q89)-'Calculos Sin Estabilizacion'!Q89)&gt;250*'Calculos Sin Estabilizacion'!O86,SUM(Q83:Q89),250*'Calculos Sin Estabilizacion'!O86+250*'Calculos Sin Estabilizacion'!O86*((100/97)-1)),SUM(Q83:Q89))</f>
        <v>6223.5161234324087</v>
      </c>
      <c r="S90" s="16" t="s">
        <v>17</v>
      </c>
      <c r="T90" s="16"/>
      <c r="U90" s="17"/>
      <c r="V90" s="35">
        <f>IF('Carga de datos'!$C$11=3,IF((SUM(V83:V89)-'Calculos Sin Estabilizacion'!V89)&gt;250*'Calculos Sin Estabilizacion'!U86,SUM(V83:V89),250*'Calculos Sin Estabilizacion'!U86+250*'Calculos Sin Estabilizacion'!U86*((100/97)-1)),SUM(V83:V89))</f>
        <v>2553.6470097681527</v>
      </c>
      <c r="W90" s="35">
        <f>IF('Carga de datos'!$C$11=3,IF((SUM(W83:W89)-'Calculos Sin Estabilizacion'!W89)&gt;250*'Calculos Sin Estabilizacion'!U86,SUM(W83:W89),250*'Calculos Sin Estabilizacion'!U86+250*'Calculos Sin Estabilizacion'!U86*((100/97)-1)),SUM(W83:W89))</f>
        <v>4753.9662749196696</v>
      </c>
      <c r="Y90" s="16" t="s">
        <v>17</v>
      </c>
      <c r="Z90" s="16"/>
      <c r="AA90" s="17"/>
      <c r="AB90" s="35">
        <f>IF('Carga de datos'!$C$11=3,IF((SUM(AB83:AB89)-'Calculos Sin Estabilizacion'!AB89)&gt;250*'Calculos Sin Estabilizacion'!AA86,SUM(AB83:AB89),250*'Calculos Sin Estabilizacion'!AA86+250*'Calculos Sin Estabilizacion'!AA86*((100/97)-1)),SUM(AB83:AB89))</f>
        <v>1698.6565095317214</v>
      </c>
      <c r="AC90" s="35">
        <f>IF('Carga de datos'!$C$11=3,IF((SUM(AC83:AC89)-'Calculos Sin Estabilizacion'!AC89)&gt;250*'Calculos Sin Estabilizacion'!AA86,SUM(AC83:AC89),250*'Calculos Sin Estabilizacion'!AA86+250*'Calculos Sin Estabilizacion'!AA86*((100/97)-1)),SUM(AC83:AC89))</f>
        <v>3386.4438236266183</v>
      </c>
      <c r="AE90" s="16" t="s">
        <v>17</v>
      </c>
      <c r="AF90" s="16"/>
      <c r="AG90" s="17"/>
      <c r="AH90" s="35">
        <f>IF('Carga de datos'!$C$11=3,IF((SUM(AH83:AH89)-'Calculos Sin Estabilizacion'!AH89)&gt;250*'Calculos Sin Estabilizacion'!AG86,SUM(AH83:AH89),250*'Calculos Sin Estabilizacion'!AG86+250*'Calculos Sin Estabilizacion'!AG86*((100/97)-1)),SUM(AH83:AH89))</f>
        <v>1326.5429464732001</v>
      </c>
      <c r="AI90" s="35">
        <f>IF('Carga de datos'!$C$11=3,IF((SUM(AI83:AI89)-'Calculos Sin Estabilizacion'!AI89)&gt;250*'Calculos Sin Estabilizacion'!AG86,SUM(AI83:AI89),250*'Calculos Sin Estabilizacion'!AG86+250*'Calculos Sin Estabilizacion'!AG86*((100/97)-1)),SUM(AI83:AI89))</f>
        <v>2517.5567802052578</v>
      </c>
      <c r="AK90" s="16" t="s">
        <v>17</v>
      </c>
      <c r="AL90" s="16"/>
      <c r="AM90" s="17"/>
      <c r="AN90" s="35">
        <f>IF('Carga de datos'!$C$11=3,IF((SUM(AN83:AN89)-'Calculos Sin Estabilizacion'!AN89)&gt;250*'Calculos Sin Estabilizacion'!AM86,SUM(AN83:AN89),250*'Calculos Sin Estabilizacion'!AM86+250*'Calculos Sin Estabilizacion'!AM86*((100/97)-1)),SUM(AN83:AN89))</f>
        <v>1718.3171126991565</v>
      </c>
      <c r="AO90" s="35">
        <f>IF('Carga de datos'!$C$11=3,IF((SUM(AO83:AO89)-'Calculos Sin Estabilizacion'!AO89)&gt;250*'Calculos Sin Estabilizacion'!AM86,SUM(AO83:AO89),250*'Calculos Sin Estabilizacion'!AM86+250*'Calculos Sin Estabilizacion'!AM86*((100/97)-1)),SUM(AO83:AO89))</f>
        <v>3408.4402793658246</v>
      </c>
      <c r="AQ90" s="16" t="s">
        <v>17</v>
      </c>
      <c r="AR90" s="16"/>
      <c r="AS90" s="17"/>
      <c r="AT90" s="35">
        <f>IF('Carga de datos'!$C$11=3,IF((SUM(AT83:AT89)-'Calculos Sin Estabilizacion'!AT89)&gt;250*'Calculos Sin Estabilizacion'!AS86,SUM(AT83:AT89),250*'Calculos Sin Estabilizacion'!AS86+250*'Calculos Sin Estabilizacion'!AS86*((100/97)-1)),SUM(AT83:AT89))</f>
        <v>3316.5909242971816</v>
      </c>
      <c r="AU90" s="35">
        <f>IF('Carga de datos'!$C$11=3,IF((SUM(AU83:AU89)-'Calculos Sin Estabilizacion'!AU89)&gt;250*'Calculos Sin Estabilizacion'!AS86,SUM(AU83:AU89),250*'Calculos Sin Estabilizacion'!AS86+250*'Calculos Sin Estabilizacion'!AS86*((100/97)-1)),SUM(AU83:AU89))</f>
        <v>6319.5850050388099</v>
      </c>
      <c r="AW90" s="16" t="s">
        <v>17</v>
      </c>
      <c r="AX90" s="16"/>
      <c r="AY90" s="17"/>
      <c r="AZ90" s="35">
        <f>IF('Carga de datos'!$C$11=3,IF((SUM(AZ83:AZ89)-'Calculos Sin Estabilizacion'!AZ89)&gt;250*'Calculos Sin Estabilizacion'!AY86,SUM(AZ83:AZ89),250*'Calculos Sin Estabilizacion'!AY86+250*'Calculos Sin Estabilizacion'!AY86*((100/97)-1)),SUM(AZ83:AZ89))</f>
        <v>4506.3370754715988</v>
      </c>
      <c r="BA90" s="35">
        <f>IF('Carga de datos'!$C$11=3,IF((SUM(BA83:BA89)-'Calculos Sin Estabilizacion'!BA89)&gt;250*'Calculos Sin Estabilizacion'!AY86,SUM(BA83:BA89),250*'Calculos Sin Estabilizacion'!AY86+250*'Calculos Sin Estabilizacion'!AY86*((100/97)-1)),SUM(BA83:BA89))</f>
        <v>8324.9667716438489</v>
      </c>
      <c r="BC90" s="16" t="s">
        <v>17</v>
      </c>
      <c r="BD90" s="16"/>
      <c r="BE90" s="17"/>
      <c r="BF90" s="35">
        <f>IF('Carga de datos'!$C$11=3,IF((SUM(BF83:BF89)-'Calculos Sin Estabilizacion'!BF89)&gt;250*'Calculos Sin Estabilizacion'!BE86,SUM(BF83:BF89),250*'Calculos Sin Estabilizacion'!BE86+250*'Calculos Sin Estabilizacion'!BE86*((100/97)-1)),SUM(BF83:BF89))</f>
        <v>5102.6399398982894</v>
      </c>
      <c r="BG90" s="35">
        <f>IF('Carga de datos'!$C$11=3,IF((SUM(BG83:BG89)-'Calculos Sin Estabilizacion'!BG89)&gt;250*'Calculos Sin Estabilizacion'!BE86,SUM(BG83:BG89),250*'Calculos Sin Estabilizacion'!BE86+250*'Calculos Sin Estabilizacion'!BE86*((100/97)-1)),SUM(BG83:BG89))</f>
        <v>9368.3386854126438</v>
      </c>
      <c r="BI90" s="16" t="s">
        <v>17</v>
      </c>
      <c r="BJ90" s="16"/>
      <c r="BK90" s="17"/>
      <c r="BL90" s="35">
        <f>IF('Carga de datos'!$C$11=3,IF((SUM(BL83:BL89)-'Calculos Sin Estabilizacion'!BL89)&gt;250*'Calculos Sin Estabilizacion'!BK86,SUM(BL83:BL89),250*'Calculos Sin Estabilizacion'!BK86+250*'Calculos Sin Estabilizacion'!BK86*((100/97)-1)),SUM(BL83:BL89))</f>
        <v>6587.7062936871516</v>
      </c>
      <c r="BM90" s="35">
        <f>IF('Carga de datos'!$C$11=3,IF((SUM(BM83:BM89)-'Calculos Sin Estabilizacion'!BM89)&gt;250*'Calculos Sin Estabilizacion'!BK86,SUM(BM83:BM89),250*'Calculos Sin Estabilizacion'!BK86+250*'Calculos Sin Estabilizacion'!BK86*((100/97)-1)),SUM(BM83:BM89))</f>
        <v>11680.128144763705</v>
      </c>
      <c r="BO90" s="16" t="s">
        <v>17</v>
      </c>
      <c r="BP90" s="16"/>
      <c r="BQ90" s="17"/>
      <c r="BR90" s="35">
        <f>IF('Carga de datos'!$C$11=3,IF((SUM(BR83:BR89)-'Calculos Sin Estabilizacion'!BR89)&gt;250*'Calculos Sin Estabilizacion'!BQ86,SUM(BR83:BR89),250*'Calculos Sin Estabilizacion'!BQ86+250*'Calculos Sin Estabilizacion'!BQ86*((100/97)-1)),SUM(BR83:BR89))</f>
        <v>5729.7769310547192</v>
      </c>
      <c r="BS90" s="35">
        <f>IF('Carga de datos'!$C$11=3,IF((SUM(BS83:BS89)-'Calculos Sin Estabilizacion'!BS89)&gt;250*'Calculos Sin Estabilizacion'!BQ86,SUM(BS83:BS89),250*'Calculos Sin Estabilizacion'!BQ86+250*'Calculos Sin Estabilizacion'!BQ86*((100/97)-1)),SUM(BS83:BS89))</f>
        <v>10051.351690923142</v>
      </c>
    </row>
    <row r="91" spans="1:71" x14ac:dyDescent="0.25">
      <c r="A91" s="5" t="s">
        <v>18</v>
      </c>
      <c r="B91" s="18">
        <v>0.27</v>
      </c>
      <c r="C91" s="15"/>
      <c r="D91" s="15">
        <f>+D90*B91</f>
        <v>1251.2299415955579</v>
      </c>
      <c r="E91" s="26"/>
      <c r="F91" s="5"/>
      <c r="G91" s="5" t="s">
        <v>18</v>
      </c>
      <c r="H91" s="18">
        <v>0.27</v>
      </c>
      <c r="I91" s="15"/>
      <c r="J91" s="15">
        <f>+J90*H91</f>
        <v>1072.8822488012113</v>
      </c>
      <c r="K91" s="26"/>
      <c r="M91" s="5" t="s">
        <v>18</v>
      </c>
      <c r="N91" s="18">
        <v>0.27</v>
      </c>
      <c r="O91" s="15"/>
      <c r="P91" s="15">
        <f>+P90*N91</f>
        <v>869.65710196311397</v>
      </c>
      <c r="Q91" s="26"/>
      <c r="S91" s="5" t="s">
        <v>18</v>
      </c>
      <c r="T91" s="18">
        <v>0.27</v>
      </c>
      <c r="U91" s="15"/>
      <c r="V91" s="15">
        <f>+V90*T91</f>
        <v>689.48469263740128</v>
      </c>
      <c r="W91" s="26"/>
      <c r="Y91" s="5" t="s">
        <v>18</v>
      </c>
      <c r="Z91" s="18">
        <v>0.27</v>
      </c>
      <c r="AA91" s="15"/>
      <c r="AB91" s="15">
        <f>+AB90*Z91</f>
        <v>458.6372575735648</v>
      </c>
      <c r="AC91" s="26"/>
      <c r="AE91" s="5" t="s">
        <v>18</v>
      </c>
      <c r="AF91" s="18">
        <v>0.27</v>
      </c>
      <c r="AG91" s="15"/>
      <c r="AH91" s="15">
        <f>+AH90*AF91</f>
        <v>358.16659554776408</v>
      </c>
      <c r="AI91" s="26"/>
      <c r="AK91" s="5" t="s">
        <v>18</v>
      </c>
      <c r="AL91" s="18">
        <v>0.27</v>
      </c>
      <c r="AM91" s="15"/>
      <c r="AN91" s="15">
        <f>+AN90*AL91</f>
        <v>463.94562042877226</v>
      </c>
      <c r="AO91" s="26"/>
      <c r="AQ91" s="5" t="s">
        <v>18</v>
      </c>
      <c r="AR91" s="18">
        <v>0.27</v>
      </c>
      <c r="AS91" s="15"/>
      <c r="AT91" s="15">
        <f>+AT90*AR91</f>
        <v>895.47954956023909</v>
      </c>
      <c r="AU91" s="26"/>
      <c r="AW91" s="5" t="s">
        <v>18</v>
      </c>
      <c r="AX91" s="18">
        <v>0.27</v>
      </c>
      <c r="AY91" s="15"/>
      <c r="AZ91" s="15">
        <f>+AZ90*AX91</f>
        <v>1216.7110103773318</v>
      </c>
      <c r="BA91" s="26"/>
      <c r="BC91" s="5" t="s">
        <v>18</v>
      </c>
      <c r="BD91" s="18">
        <v>0.27</v>
      </c>
      <c r="BE91" s="15"/>
      <c r="BF91" s="15">
        <f>+BF90*BD91</f>
        <v>1377.7127837725382</v>
      </c>
      <c r="BG91" s="26"/>
      <c r="BI91" s="5" t="s">
        <v>18</v>
      </c>
      <c r="BJ91" s="18">
        <v>0.27</v>
      </c>
      <c r="BK91" s="15"/>
      <c r="BL91" s="15">
        <f>+BL90*BJ91</f>
        <v>1778.680699295531</v>
      </c>
      <c r="BM91" s="26"/>
      <c r="BO91" s="5" t="s">
        <v>18</v>
      </c>
      <c r="BP91" s="18">
        <v>0.27</v>
      </c>
      <c r="BQ91" s="15"/>
      <c r="BR91" s="15">
        <f>+BR90*BP91</f>
        <v>1547.0397713847742</v>
      </c>
      <c r="BS91" s="26"/>
    </row>
    <row r="92" spans="1:71" x14ac:dyDescent="0.25">
      <c r="A92" s="5" t="s">
        <v>19</v>
      </c>
      <c r="B92" s="19">
        <v>1.4999999999999999E-2</v>
      </c>
      <c r="C92" s="15"/>
      <c r="D92" s="15">
        <f>E90*B92</f>
        <v>129.581694890443</v>
      </c>
      <c r="E92" s="15"/>
      <c r="F92" s="5"/>
      <c r="G92" s="5" t="s">
        <v>19</v>
      </c>
      <c r="H92" s="19">
        <v>1.4999999999999999E-2</v>
      </c>
      <c r="I92" s="15"/>
      <c r="J92" s="15">
        <f>K90*H92</f>
        <v>110.67172449148144</v>
      </c>
      <c r="K92" s="15"/>
      <c r="M92" s="5" t="s">
        <v>19</v>
      </c>
      <c r="N92" s="19">
        <v>1.4999999999999999E-2</v>
      </c>
      <c r="O92" s="15"/>
      <c r="P92" s="15">
        <f>Q90*N92</f>
        <v>93.35274185148613</v>
      </c>
      <c r="Q92" s="15"/>
      <c r="S92" s="5" t="s">
        <v>19</v>
      </c>
      <c r="T92" s="19">
        <v>1.4999999999999999E-2</v>
      </c>
      <c r="U92" s="15"/>
      <c r="V92" s="15">
        <f>W90*T92</f>
        <v>71.309494123795034</v>
      </c>
      <c r="W92" s="15"/>
      <c r="Y92" s="5" t="s">
        <v>19</v>
      </c>
      <c r="Z92" s="19">
        <v>1.4999999999999999E-2</v>
      </c>
      <c r="AA92" s="15"/>
      <c r="AB92" s="15">
        <f>AC90*Z92</f>
        <v>50.796657354399272</v>
      </c>
      <c r="AC92" s="15"/>
      <c r="AE92" s="5" t="s">
        <v>19</v>
      </c>
      <c r="AF92" s="19">
        <v>1.4999999999999999E-2</v>
      </c>
      <c r="AG92" s="15"/>
      <c r="AH92" s="15">
        <f>AI90*AF92</f>
        <v>37.763351703078868</v>
      </c>
      <c r="AI92" s="15"/>
      <c r="AK92" s="5" t="s">
        <v>19</v>
      </c>
      <c r="AL92" s="19">
        <v>1.4999999999999999E-2</v>
      </c>
      <c r="AM92" s="15"/>
      <c r="AN92" s="15">
        <f>AO90*AL92</f>
        <v>51.12660419048737</v>
      </c>
      <c r="AO92" s="15"/>
      <c r="AQ92" s="5" t="s">
        <v>19</v>
      </c>
      <c r="AR92" s="19">
        <v>1.4999999999999999E-2</v>
      </c>
      <c r="AS92" s="15"/>
      <c r="AT92" s="15">
        <f>AU90*AR92</f>
        <v>94.793775075582147</v>
      </c>
      <c r="AU92" s="15"/>
      <c r="AW92" s="5" t="s">
        <v>19</v>
      </c>
      <c r="AX92" s="19">
        <v>1.4999999999999999E-2</v>
      </c>
      <c r="AY92" s="15"/>
      <c r="AZ92" s="15">
        <f>BA90*AX92</f>
        <v>124.87450157465773</v>
      </c>
      <c r="BA92" s="15"/>
      <c r="BC92" s="5" t="s">
        <v>19</v>
      </c>
      <c r="BD92" s="19">
        <v>1.4999999999999999E-2</v>
      </c>
      <c r="BE92" s="15"/>
      <c r="BF92" s="15">
        <f>BG90*BD92</f>
        <v>140.52508028118964</v>
      </c>
      <c r="BG92" s="15"/>
      <c r="BI92" s="5" t="s">
        <v>19</v>
      </c>
      <c r="BJ92" s="19">
        <v>1.4999999999999999E-2</v>
      </c>
      <c r="BK92" s="15"/>
      <c r="BL92" s="15">
        <f>BM90*BJ92</f>
        <v>175.20192217145558</v>
      </c>
      <c r="BM92" s="15"/>
      <c r="BO92" s="5" t="s">
        <v>19</v>
      </c>
      <c r="BP92" s="19">
        <v>1.4999999999999999E-2</v>
      </c>
      <c r="BQ92" s="15"/>
      <c r="BR92" s="15">
        <f>BS90*BP92</f>
        <v>150.77027536384713</v>
      </c>
      <c r="BS92" s="15"/>
    </row>
    <row r="93" spans="1:71" x14ac:dyDescent="0.25">
      <c r="A93" s="5" t="s">
        <v>20</v>
      </c>
      <c r="B93" s="19">
        <v>0.05</v>
      </c>
      <c r="C93" s="15"/>
      <c r="D93" s="15">
        <f>E90*B93</f>
        <v>431.93898296814336</v>
      </c>
      <c r="E93" s="15"/>
      <c r="F93" s="5"/>
      <c r="G93" s="5" t="s">
        <v>20</v>
      </c>
      <c r="H93" s="19">
        <v>0.05</v>
      </c>
      <c r="I93" s="15"/>
      <c r="J93" s="15">
        <f>K90*H93</f>
        <v>368.90574830493819</v>
      </c>
      <c r="K93" s="15"/>
      <c r="M93" s="5" t="s">
        <v>20</v>
      </c>
      <c r="N93" s="19">
        <v>0.05</v>
      </c>
      <c r="O93" s="15"/>
      <c r="P93" s="15">
        <f>Q90*N93</f>
        <v>311.17580617162048</v>
      </c>
      <c r="Q93" s="15"/>
      <c r="S93" s="5" t="s">
        <v>20</v>
      </c>
      <c r="T93" s="19">
        <v>0.05</v>
      </c>
      <c r="U93" s="15"/>
      <c r="V93" s="15">
        <f>W90*T93</f>
        <v>237.69831374598348</v>
      </c>
      <c r="W93" s="15"/>
      <c r="Y93" s="5" t="s">
        <v>20</v>
      </c>
      <c r="Z93" s="19">
        <v>0.05</v>
      </c>
      <c r="AA93" s="15"/>
      <c r="AB93" s="15">
        <f>AC90*Z93</f>
        <v>169.32219118133094</v>
      </c>
      <c r="AC93" s="15"/>
      <c r="AE93" s="5" t="s">
        <v>20</v>
      </c>
      <c r="AF93" s="19">
        <v>0.05</v>
      </c>
      <c r="AG93" s="15"/>
      <c r="AH93" s="15">
        <f>AI90*AF93</f>
        <v>125.8778390102629</v>
      </c>
      <c r="AI93" s="15"/>
      <c r="AK93" s="5" t="s">
        <v>20</v>
      </c>
      <c r="AL93" s="19">
        <v>0.05</v>
      </c>
      <c r="AM93" s="15"/>
      <c r="AN93" s="15">
        <f>AO90*AL93</f>
        <v>170.42201396829125</v>
      </c>
      <c r="AO93" s="15"/>
      <c r="AQ93" s="5" t="s">
        <v>20</v>
      </c>
      <c r="AR93" s="19">
        <v>0.05</v>
      </c>
      <c r="AS93" s="15"/>
      <c r="AT93" s="15">
        <f>AU90*AR93</f>
        <v>315.97925025194053</v>
      </c>
      <c r="AU93" s="15"/>
      <c r="AW93" s="5" t="s">
        <v>20</v>
      </c>
      <c r="AX93" s="19">
        <v>0.05</v>
      </c>
      <c r="AY93" s="15"/>
      <c r="AZ93" s="15">
        <f>BA90*AX93</f>
        <v>416.24833858219245</v>
      </c>
      <c r="BA93" s="15"/>
      <c r="BC93" s="5" t="s">
        <v>20</v>
      </c>
      <c r="BD93" s="19">
        <v>0.05</v>
      </c>
      <c r="BE93" s="15"/>
      <c r="BF93" s="15">
        <f>BG90*BD93</f>
        <v>468.41693427063223</v>
      </c>
      <c r="BG93" s="15"/>
      <c r="BI93" s="5" t="s">
        <v>20</v>
      </c>
      <c r="BJ93" s="19">
        <v>0.05</v>
      </c>
      <c r="BK93" s="15"/>
      <c r="BL93" s="15">
        <f>BM90*BJ93</f>
        <v>584.00640723818526</v>
      </c>
      <c r="BM93" s="15"/>
      <c r="BO93" s="5" t="s">
        <v>20</v>
      </c>
      <c r="BP93" s="19">
        <v>0.05</v>
      </c>
      <c r="BQ93" s="15"/>
      <c r="BR93" s="15">
        <f>BS90*BP93</f>
        <v>502.56758454615715</v>
      </c>
      <c r="BS93" s="15"/>
    </row>
    <row r="94" spans="1:71" x14ac:dyDescent="0.25">
      <c r="A94" s="5" t="s">
        <v>34</v>
      </c>
      <c r="B94" s="20">
        <v>1.4999999999999999E-2</v>
      </c>
      <c r="C94" s="15"/>
      <c r="D94" s="15">
        <f>+B94*BR66</f>
        <v>85.946653965820786</v>
      </c>
      <c r="F94" s="5"/>
      <c r="G94" s="5" t="s">
        <v>34</v>
      </c>
      <c r="H94" s="20">
        <v>1.4999999999999999E-2</v>
      </c>
      <c r="I94" s="15"/>
      <c r="J94" s="15">
        <f>+H94*D90</f>
        <v>69.512774533086542</v>
      </c>
      <c r="M94" s="5" t="s">
        <v>34</v>
      </c>
      <c r="N94" s="20">
        <v>1.4999999999999999E-2</v>
      </c>
      <c r="O94" s="15"/>
      <c r="P94" s="15">
        <f>+N94*J90</f>
        <v>59.604569377845067</v>
      </c>
      <c r="S94" s="5" t="s">
        <v>34</v>
      </c>
      <c r="T94" s="20">
        <v>1.4999999999999999E-2</v>
      </c>
      <c r="U94" s="15"/>
      <c r="V94" s="15">
        <f>+T94*P90</f>
        <v>48.314283442395215</v>
      </c>
      <c r="Y94" s="5" t="s">
        <v>34</v>
      </c>
      <c r="Z94" s="20">
        <v>1.4999999999999999E-2</v>
      </c>
      <c r="AA94" s="15"/>
      <c r="AB94" s="15">
        <f>+Z94*V90</f>
        <v>38.304705146522288</v>
      </c>
      <c r="AE94" s="5" t="s">
        <v>34</v>
      </c>
      <c r="AF94" s="20">
        <v>1.4999999999999999E-2</v>
      </c>
      <c r="AG94" s="15"/>
      <c r="AH94" s="15">
        <f>+AF94*AB90</f>
        <v>25.47984764297582</v>
      </c>
      <c r="AK94" s="5" t="s">
        <v>34</v>
      </c>
      <c r="AL94" s="20">
        <v>1.4999999999999999E-2</v>
      </c>
      <c r="AM94" s="15"/>
      <c r="AN94" s="15">
        <f>+AL94*AH90</f>
        <v>19.898144197098002</v>
      </c>
      <c r="AQ94" s="5" t="s">
        <v>34</v>
      </c>
      <c r="AR94" s="20">
        <v>1.4999999999999999E-2</v>
      </c>
      <c r="AS94" s="15"/>
      <c r="AT94" s="15">
        <f>+AR94*AN90</f>
        <v>25.774756690487347</v>
      </c>
      <c r="AW94" s="5" t="s">
        <v>34</v>
      </c>
      <c r="AX94" s="20">
        <v>1.4999999999999999E-2</v>
      </c>
      <c r="AY94" s="15"/>
      <c r="AZ94" s="15">
        <f>+AX94*AT90</f>
        <v>49.748863864457725</v>
      </c>
      <c r="BC94" s="5" t="s">
        <v>34</v>
      </c>
      <c r="BD94" s="20">
        <v>1.4999999999999999E-2</v>
      </c>
      <c r="BE94" s="15"/>
      <c r="BF94" s="15">
        <f>+BD94*AZ90</f>
        <v>67.595056132073978</v>
      </c>
      <c r="BI94" s="5" t="s">
        <v>34</v>
      </c>
      <c r="BJ94" s="20">
        <v>1.4999999999999999E-2</v>
      </c>
      <c r="BK94" s="15"/>
      <c r="BL94" s="15">
        <f>+BJ94*BF90</f>
        <v>76.539599098474341</v>
      </c>
      <c r="BO94" s="5" t="s">
        <v>34</v>
      </c>
      <c r="BP94" s="20">
        <v>1.4999999999999999E-2</v>
      </c>
      <c r="BQ94" s="15"/>
      <c r="BR94" s="15">
        <f>+BP94*BL90</f>
        <v>98.815594405307266</v>
      </c>
    </row>
    <row r="95" spans="1:71" x14ac:dyDescent="0.25">
      <c r="A95" s="95" t="s">
        <v>94</v>
      </c>
      <c r="B95" s="96"/>
      <c r="C95" s="97"/>
      <c r="D95" s="97">
        <v>0</v>
      </c>
      <c r="F95" s="5"/>
      <c r="G95" s="95" t="s">
        <v>94</v>
      </c>
      <c r="H95" s="96"/>
      <c r="I95" s="97"/>
      <c r="J95" s="97">
        <v>0</v>
      </c>
      <c r="M95" s="95" t="s">
        <v>94</v>
      </c>
      <c r="N95" s="96"/>
      <c r="O95" s="97"/>
      <c r="P95" s="97">
        <v>0</v>
      </c>
      <c r="S95" s="95" t="s">
        <v>94</v>
      </c>
      <c r="T95" s="96"/>
      <c r="U95" s="97"/>
      <c r="V95" s="97">
        <v>0</v>
      </c>
      <c r="Y95" s="95" t="s">
        <v>94</v>
      </c>
      <c r="Z95" s="96"/>
      <c r="AA95" s="97"/>
      <c r="AB95" s="97">
        <v>0</v>
      </c>
      <c r="AE95" s="95" t="s">
        <v>94</v>
      </c>
      <c r="AF95" s="96"/>
      <c r="AG95" s="97"/>
      <c r="AH95" s="97">
        <v>0</v>
      </c>
      <c r="AK95" s="95" t="s">
        <v>94</v>
      </c>
      <c r="AL95" s="96"/>
      <c r="AM95" s="97"/>
      <c r="AN95" s="97">
        <v>0</v>
      </c>
      <c r="AQ95" s="95" t="s">
        <v>94</v>
      </c>
      <c r="AR95" s="96"/>
      <c r="AS95" s="97"/>
      <c r="AT95" s="97">
        <v>0</v>
      </c>
      <c r="AW95" s="95" t="s">
        <v>94</v>
      </c>
      <c r="AX95" s="96"/>
      <c r="AY95" s="97"/>
      <c r="AZ95" s="97">
        <v>1100</v>
      </c>
      <c r="BC95" s="95" t="s">
        <v>94</v>
      </c>
      <c r="BD95" s="96"/>
      <c r="BE95" s="97"/>
      <c r="BF95" s="97">
        <v>1100</v>
      </c>
      <c r="BI95" s="95" t="s">
        <v>94</v>
      </c>
      <c r="BJ95" s="96"/>
      <c r="BK95" s="97"/>
      <c r="BL95" s="97">
        <v>1100</v>
      </c>
      <c r="BO95" s="95" t="s">
        <v>94</v>
      </c>
      <c r="BP95" s="96"/>
      <c r="BQ95" s="97"/>
      <c r="BR95" s="97">
        <v>1100</v>
      </c>
    </row>
    <row r="96" spans="1:71" x14ac:dyDescent="0.25">
      <c r="A96" s="5"/>
      <c r="B96" s="5"/>
      <c r="C96" s="15"/>
      <c r="D96" s="5"/>
      <c r="F96" s="5"/>
      <c r="G96" s="5"/>
      <c r="H96" s="5"/>
      <c r="I96" s="15"/>
      <c r="J96" s="5"/>
      <c r="M96" s="5"/>
      <c r="N96" s="5"/>
      <c r="O96" s="15"/>
      <c r="P96" s="5"/>
      <c r="S96" s="5"/>
      <c r="T96" s="5"/>
      <c r="U96" s="15"/>
      <c r="V96" s="5"/>
      <c r="Y96" s="5"/>
      <c r="Z96" s="5"/>
      <c r="AA96" s="15"/>
      <c r="AB96" s="5"/>
      <c r="AE96" s="5"/>
      <c r="AF96" s="5"/>
      <c r="AG96" s="15"/>
      <c r="AH96" s="5"/>
      <c r="AK96" s="5"/>
      <c r="AL96" s="5"/>
      <c r="AM96" s="15"/>
      <c r="AN96" s="5"/>
      <c r="AQ96" s="5"/>
      <c r="AR96" s="5"/>
      <c r="AS96" s="15"/>
      <c r="AT96" s="5"/>
      <c r="AW96" s="5"/>
      <c r="AX96" s="5"/>
      <c r="AY96" s="15"/>
      <c r="AZ96" s="5"/>
      <c r="BC96" s="5"/>
      <c r="BD96" s="5"/>
      <c r="BE96" s="15"/>
      <c r="BF96" s="5"/>
      <c r="BI96" s="5"/>
      <c r="BJ96" s="5"/>
      <c r="BK96" s="15"/>
      <c r="BL96" s="5"/>
      <c r="BO96" s="5"/>
      <c r="BP96" s="5"/>
      <c r="BQ96" s="15"/>
      <c r="BR96" s="5"/>
    </row>
    <row r="97" spans="1:71" x14ac:dyDescent="0.25">
      <c r="A97" s="21" t="s">
        <v>21</v>
      </c>
      <c r="B97" s="21"/>
      <c r="C97" s="22">
        <f>D90+C98</f>
        <v>6532.8822422924013</v>
      </c>
      <c r="D97" s="11"/>
      <c r="F97" s="21"/>
      <c r="G97" s="21" t="s">
        <v>21</v>
      </c>
      <c r="H97" s="21"/>
      <c r="I97" s="22">
        <f>J90+I98</f>
        <v>5595.6104546537226</v>
      </c>
      <c r="J97" s="11"/>
      <c r="M97" s="21" t="s">
        <v>21</v>
      </c>
      <c r="N97" s="21"/>
      <c r="O97" s="22">
        <f>P90+O98</f>
        <v>4554.7424488570796</v>
      </c>
      <c r="P97" s="11"/>
      <c r="S97" s="21" t="s">
        <v>21</v>
      </c>
      <c r="T97" s="21"/>
      <c r="U97" s="22">
        <f>V90+U98</f>
        <v>3600.4537937177274</v>
      </c>
      <c r="V97" s="11"/>
      <c r="Y97" s="21" t="s">
        <v>21</v>
      </c>
      <c r="Z97" s="21"/>
      <c r="AA97" s="22">
        <f>AB90+AA98</f>
        <v>2415.7173207875385</v>
      </c>
      <c r="AB97" s="11"/>
      <c r="AE97" s="21" t="s">
        <v>21</v>
      </c>
      <c r="AF97" s="21"/>
      <c r="AG97" s="22">
        <f>AH90+AG98</f>
        <v>1873.8305803772819</v>
      </c>
      <c r="AH97" s="11"/>
      <c r="AK97" s="21" t="s">
        <v>21</v>
      </c>
      <c r="AL97" s="21"/>
      <c r="AM97" s="22">
        <f>AN90+AM98</f>
        <v>2423.7094954838053</v>
      </c>
      <c r="AN97" s="11"/>
      <c r="AQ97" s="21" t="s">
        <v>21</v>
      </c>
      <c r="AR97" s="21"/>
      <c r="AS97" s="22">
        <f>AT90+AS98</f>
        <v>4648.6182558754308</v>
      </c>
      <c r="AT97" s="11"/>
      <c r="AW97" s="21" t="s">
        <v>21</v>
      </c>
      <c r="AX97" s="21"/>
      <c r="AY97" s="22">
        <f>AZ90+AY98</f>
        <v>7413.9197898702387</v>
      </c>
      <c r="AZ97" s="11"/>
      <c r="BC97" s="21" t="s">
        <v>21</v>
      </c>
      <c r="BD97" s="21"/>
      <c r="BE97" s="22">
        <f>BF90+BE98</f>
        <v>8256.8897943547236</v>
      </c>
      <c r="BF97" s="11"/>
      <c r="BI97" s="21" t="s">
        <v>21</v>
      </c>
      <c r="BJ97" s="21"/>
      <c r="BK97" s="22">
        <f>BL90+BK98</f>
        <v>10302.134921490797</v>
      </c>
      <c r="BL97" s="11"/>
      <c r="BO97" s="21" t="s">
        <v>21</v>
      </c>
      <c r="BP97" s="21"/>
      <c r="BQ97" s="22">
        <f>BR90+BQ98</f>
        <v>9128.9701567548054</v>
      </c>
      <c r="BR97" s="11"/>
    </row>
    <row r="98" spans="1:71" x14ac:dyDescent="0.25">
      <c r="A98" s="21" t="s">
        <v>29</v>
      </c>
      <c r="B98" s="21"/>
      <c r="C98" s="22">
        <f>SUM(D91:D95)</f>
        <v>1898.6972734199651</v>
      </c>
      <c r="D98" s="11"/>
      <c r="F98" s="21"/>
      <c r="G98" s="21" t="s">
        <v>29</v>
      </c>
      <c r="H98" s="21"/>
      <c r="I98" s="22">
        <f>SUM(J91:J95)</f>
        <v>1621.9724961307174</v>
      </c>
      <c r="J98" s="11"/>
      <c r="M98" s="21" t="s">
        <v>29</v>
      </c>
      <c r="N98" s="21"/>
      <c r="O98" s="22">
        <f>SUM(P91:P95)</f>
        <v>1333.7902193640657</v>
      </c>
      <c r="P98" s="11"/>
      <c r="S98" s="21" t="s">
        <v>29</v>
      </c>
      <c r="T98" s="21"/>
      <c r="U98" s="22">
        <f>SUM(V91:V95)</f>
        <v>1046.806783949575</v>
      </c>
      <c r="V98" s="11"/>
      <c r="Y98" s="21" t="s">
        <v>29</v>
      </c>
      <c r="Z98" s="21"/>
      <c r="AA98" s="22">
        <f>SUM(AB91:AB95)</f>
        <v>717.06081125581727</v>
      </c>
      <c r="AB98" s="11"/>
      <c r="AE98" s="21" t="s">
        <v>29</v>
      </c>
      <c r="AF98" s="21"/>
      <c r="AG98" s="22">
        <f>SUM(AH91:AH95)</f>
        <v>547.28763390408164</v>
      </c>
      <c r="AH98" s="11"/>
      <c r="AK98" s="21" t="s">
        <v>29</v>
      </c>
      <c r="AL98" s="21"/>
      <c r="AM98" s="22">
        <f>SUM(AN91:AN95)</f>
        <v>705.39238278464882</v>
      </c>
      <c r="AN98" s="11"/>
      <c r="AQ98" s="21" t="s">
        <v>29</v>
      </c>
      <c r="AR98" s="21"/>
      <c r="AS98" s="22">
        <f>SUM(AT91:AT95)</f>
        <v>1332.027331578249</v>
      </c>
      <c r="AT98" s="11"/>
      <c r="AW98" s="21" t="s">
        <v>29</v>
      </c>
      <c r="AX98" s="21"/>
      <c r="AY98" s="22">
        <f>SUM(AZ91:AZ95)</f>
        <v>2907.5827143986398</v>
      </c>
      <c r="AZ98" s="11"/>
      <c r="BC98" s="21" t="s">
        <v>29</v>
      </c>
      <c r="BD98" s="21"/>
      <c r="BE98" s="22">
        <f>SUM(BF91:BF95)</f>
        <v>3154.2498544564342</v>
      </c>
      <c r="BF98" s="11"/>
      <c r="BI98" s="21" t="s">
        <v>29</v>
      </c>
      <c r="BJ98" s="21"/>
      <c r="BK98" s="22">
        <f>SUM(BL91:BL95)</f>
        <v>3714.4286278036461</v>
      </c>
      <c r="BL98" s="11"/>
      <c r="BO98" s="21" t="s">
        <v>29</v>
      </c>
      <c r="BP98" s="21"/>
      <c r="BQ98" s="22">
        <f>SUM(BR91:BR95)</f>
        <v>3399.1932257000858</v>
      </c>
      <c r="BR98" s="11"/>
    </row>
    <row r="99" spans="1:71" x14ac:dyDescent="0.25">
      <c r="A99" s="21" t="s">
        <v>30</v>
      </c>
      <c r="B99" s="21"/>
      <c r="C99" s="34">
        <f>C98/C97</f>
        <v>0.2906369965048855</v>
      </c>
      <c r="D99" s="11"/>
      <c r="F99" s="21"/>
      <c r="G99" s="21" t="s">
        <v>30</v>
      </c>
      <c r="H99" s="21"/>
      <c r="I99" s="34">
        <f>I98/I97</f>
        <v>0.28986515578148681</v>
      </c>
      <c r="J99" s="11"/>
      <c r="M99" s="21" t="s">
        <v>30</v>
      </c>
      <c r="N99" s="21"/>
      <c r="O99" s="34">
        <f>O98/O97</f>
        <v>0.29283548616426236</v>
      </c>
      <c r="P99" s="11"/>
      <c r="S99" s="21" t="s">
        <v>30</v>
      </c>
      <c r="T99" s="21"/>
      <c r="U99" s="34">
        <f>U98/U97</f>
        <v>0.29074301294356336</v>
      </c>
      <c r="V99" s="11"/>
      <c r="Y99" s="21" t="s">
        <v>30</v>
      </c>
      <c r="Z99" s="21"/>
      <c r="AA99" s="34">
        <f>AA98/AA97</f>
        <v>0.29683142356327152</v>
      </c>
      <c r="AB99" s="11"/>
      <c r="AE99" s="21" t="s">
        <v>30</v>
      </c>
      <c r="AF99" s="21"/>
      <c r="AG99" s="34">
        <f>AG98/AG97</f>
        <v>0.29206889866953145</v>
      </c>
      <c r="AH99" s="11"/>
      <c r="AK99" s="21" t="s">
        <v>30</v>
      </c>
      <c r="AL99" s="21"/>
      <c r="AM99" s="34">
        <f>AM98/AM97</f>
        <v>0.29103833776244004</v>
      </c>
      <c r="AN99" s="11"/>
      <c r="AQ99" s="21" t="s">
        <v>30</v>
      </c>
      <c r="AR99" s="21"/>
      <c r="AS99" s="34">
        <f>AS98/AS97</f>
        <v>0.28654263659845325</v>
      </c>
      <c r="AT99" s="11"/>
      <c r="AW99" s="21" t="s">
        <v>30</v>
      </c>
      <c r="AX99" s="21"/>
      <c r="AY99" s="34">
        <f>AY98/AY97</f>
        <v>0.39217887390302203</v>
      </c>
      <c r="AZ99" s="11"/>
      <c r="BC99" s="21" t="s">
        <v>30</v>
      </c>
      <c r="BD99" s="21"/>
      <c r="BE99" s="34">
        <f>BE98/BE97</f>
        <v>0.38201428540477922</v>
      </c>
      <c r="BF99" s="11"/>
      <c r="BI99" s="21" t="s">
        <v>30</v>
      </c>
      <c r="BJ99" s="21"/>
      <c r="BK99" s="34">
        <f>BK98/BK97</f>
        <v>0.36054940612893277</v>
      </c>
      <c r="BL99" s="11"/>
      <c r="BO99" s="21" t="s">
        <v>30</v>
      </c>
      <c r="BP99" s="21"/>
      <c r="BQ99" s="34">
        <f>BQ98/BQ97</f>
        <v>0.37235232094442966</v>
      </c>
      <c r="BR99" s="11"/>
    </row>
    <row r="101" spans="1:71" x14ac:dyDescent="0.25">
      <c r="A101" s="4" t="s">
        <v>3</v>
      </c>
      <c r="B101" s="5"/>
      <c r="C101" s="5"/>
      <c r="D101" s="5"/>
      <c r="E101" s="3">
        <v>44197</v>
      </c>
      <c r="G101" s="4" t="s">
        <v>3</v>
      </c>
      <c r="H101" s="5"/>
      <c r="I101" s="5"/>
      <c r="J101" s="5"/>
      <c r="K101" s="3">
        <v>44228</v>
      </c>
      <c r="M101" s="4" t="s">
        <v>3</v>
      </c>
      <c r="N101" s="5"/>
      <c r="O101" s="5"/>
      <c r="P101" s="5"/>
      <c r="Q101" s="3">
        <v>44256</v>
      </c>
      <c r="S101" s="4" t="s">
        <v>3</v>
      </c>
      <c r="T101" s="5"/>
      <c r="U101" s="5"/>
      <c r="V101" s="5"/>
      <c r="W101" s="3">
        <v>44287</v>
      </c>
      <c r="Y101" s="4" t="s">
        <v>3</v>
      </c>
      <c r="Z101" s="5"/>
      <c r="AA101" s="5"/>
      <c r="AB101" s="5"/>
      <c r="AC101" s="3">
        <v>44317</v>
      </c>
      <c r="AE101" s="4" t="s">
        <v>3</v>
      </c>
      <c r="AF101" s="5"/>
      <c r="AG101" s="5"/>
      <c r="AH101" s="5"/>
      <c r="AI101" s="3">
        <v>44348</v>
      </c>
      <c r="AK101" s="4" t="s">
        <v>3</v>
      </c>
      <c r="AL101" s="5"/>
      <c r="AM101" s="5"/>
      <c r="AN101" s="5"/>
      <c r="AO101" s="3">
        <v>44378</v>
      </c>
      <c r="AQ101" s="4" t="s">
        <v>3</v>
      </c>
      <c r="AR101" s="5"/>
      <c r="AS101" s="5"/>
      <c r="AT101" s="5"/>
      <c r="AU101" s="3">
        <v>44409</v>
      </c>
      <c r="AW101" s="4" t="s">
        <v>3</v>
      </c>
      <c r="AX101" s="5"/>
      <c r="AY101" s="5"/>
      <c r="AZ101" s="5"/>
      <c r="BA101" s="3">
        <v>44440</v>
      </c>
      <c r="BC101" s="4" t="s">
        <v>3</v>
      </c>
      <c r="BD101" s="5"/>
      <c r="BE101" s="5"/>
      <c r="BF101" s="5"/>
      <c r="BG101" s="3">
        <v>44470</v>
      </c>
      <c r="BI101" s="4" t="s">
        <v>3</v>
      </c>
      <c r="BJ101" s="5"/>
      <c r="BK101" s="5"/>
      <c r="BL101" s="5"/>
      <c r="BM101" s="3">
        <v>44501</v>
      </c>
      <c r="BO101" s="4" t="s">
        <v>3</v>
      </c>
      <c r="BP101" s="5"/>
      <c r="BQ101" s="5"/>
      <c r="BR101" s="5"/>
      <c r="BS101" s="3">
        <v>44531</v>
      </c>
    </row>
    <row r="102" spans="1:71" x14ac:dyDescent="0.25">
      <c r="A102" s="6" t="s">
        <v>4</v>
      </c>
      <c r="B102" s="7"/>
      <c r="C102" s="5"/>
      <c r="D102" s="5"/>
      <c r="G102" s="6" t="s">
        <v>4</v>
      </c>
      <c r="H102" s="7"/>
      <c r="I102" s="5"/>
      <c r="J102" s="5"/>
      <c r="M102" s="6" t="s">
        <v>4</v>
      </c>
      <c r="N102" s="7"/>
      <c r="O102" s="5"/>
      <c r="P102" s="5"/>
      <c r="S102" s="6" t="s">
        <v>4</v>
      </c>
      <c r="T102" s="7"/>
      <c r="U102" s="5"/>
      <c r="V102" s="5"/>
      <c r="Y102" s="6" t="s">
        <v>4</v>
      </c>
      <c r="Z102" s="7"/>
      <c r="AA102" s="5"/>
      <c r="AB102" s="5"/>
      <c r="AE102" s="6" t="s">
        <v>4</v>
      </c>
      <c r="AF102" s="7"/>
      <c r="AG102" s="5"/>
      <c r="AH102" s="5"/>
      <c r="AK102" s="6" t="s">
        <v>4</v>
      </c>
      <c r="AL102" s="7"/>
      <c r="AM102" s="5"/>
      <c r="AN102" s="5"/>
      <c r="AQ102" s="6" t="s">
        <v>4</v>
      </c>
      <c r="AR102" s="7"/>
      <c r="AS102" s="5"/>
      <c r="AT102" s="5"/>
      <c r="AW102" s="6" t="s">
        <v>4</v>
      </c>
      <c r="AX102" s="7"/>
      <c r="AY102" s="5"/>
      <c r="AZ102" s="5"/>
      <c r="BC102" s="6" t="s">
        <v>4</v>
      </c>
      <c r="BD102" s="7"/>
      <c r="BE102" s="5"/>
      <c r="BF102" s="5"/>
      <c r="BI102" s="6" t="s">
        <v>4</v>
      </c>
      <c r="BJ102" s="7"/>
      <c r="BK102" s="5"/>
      <c r="BL102" s="5"/>
      <c r="BO102" s="6" t="s">
        <v>4</v>
      </c>
      <c r="BP102" s="7"/>
      <c r="BQ102" s="5"/>
      <c r="BR102" s="5"/>
    </row>
    <row r="103" spans="1:71" x14ac:dyDescent="0.25">
      <c r="A103" s="6" t="s">
        <v>5</v>
      </c>
      <c r="B103" s="7"/>
      <c r="C103" s="5"/>
      <c r="D103" s="5"/>
      <c r="G103" s="6" t="s">
        <v>5</v>
      </c>
      <c r="H103" s="7"/>
      <c r="I103" s="5"/>
      <c r="J103" s="5"/>
      <c r="M103" s="6" t="s">
        <v>5</v>
      </c>
      <c r="N103" s="7"/>
      <c r="O103" s="5"/>
      <c r="P103" s="5"/>
      <c r="S103" s="6" t="s">
        <v>5</v>
      </c>
      <c r="T103" s="7"/>
      <c r="U103" s="5"/>
      <c r="V103" s="5"/>
      <c r="Y103" s="6" t="s">
        <v>5</v>
      </c>
      <c r="Z103" s="7"/>
      <c r="AA103" s="5"/>
      <c r="AB103" s="5"/>
      <c r="AE103" s="6" t="s">
        <v>5</v>
      </c>
      <c r="AF103" s="7"/>
      <c r="AG103" s="5"/>
      <c r="AH103" s="5"/>
      <c r="AK103" s="6" t="s">
        <v>5</v>
      </c>
      <c r="AL103" s="7"/>
      <c r="AM103" s="5"/>
      <c r="AN103" s="5"/>
      <c r="AQ103" s="6" t="s">
        <v>5</v>
      </c>
      <c r="AR103" s="7"/>
      <c r="AS103" s="5"/>
      <c r="AT103" s="5"/>
      <c r="AW103" s="6" t="s">
        <v>5</v>
      </c>
      <c r="AX103" s="7"/>
      <c r="AY103" s="5"/>
      <c r="AZ103" s="5"/>
      <c r="BC103" s="6" t="s">
        <v>5</v>
      </c>
      <c r="BD103" s="7"/>
      <c r="BE103" s="5"/>
      <c r="BF103" s="5"/>
      <c r="BI103" s="6" t="s">
        <v>5</v>
      </c>
      <c r="BJ103" s="7"/>
      <c r="BK103" s="5"/>
      <c r="BL103" s="5"/>
      <c r="BO103" s="6" t="s">
        <v>5</v>
      </c>
      <c r="BP103" s="7"/>
      <c r="BQ103" s="5"/>
      <c r="BR103" s="5"/>
    </row>
    <row r="104" spans="1:71" x14ac:dyDescent="0.25">
      <c r="A104" s="5"/>
      <c r="B104" s="5"/>
      <c r="C104" s="5"/>
      <c r="D104" s="5"/>
      <c r="G104" s="5"/>
      <c r="H104" s="5"/>
      <c r="I104" s="5"/>
      <c r="J104" s="5"/>
      <c r="M104" s="5"/>
      <c r="N104" s="5"/>
      <c r="O104" s="5"/>
      <c r="P104" s="5"/>
      <c r="S104" s="5"/>
      <c r="T104" s="5"/>
      <c r="U104" s="5"/>
      <c r="V104" s="5"/>
      <c r="Y104" s="5"/>
      <c r="Z104" s="5"/>
      <c r="AA104" s="5"/>
      <c r="AB104" s="5"/>
      <c r="AE104" s="5"/>
      <c r="AF104" s="5"/>
      <c r="AG104" s="5"/>
      <c r="AH104" s="5"/>
      <c r="AK104" s="5"/>
      <c r="AL104" s="5"/>
      <c r="AM104" s="5"/>
      <c r="AN104" s="5"/>
      <c r="AQ104" s="5"/>
      <c r="AR104" s="5"/>
      <c r="AS104" s="5"/>
      <c r="AT104" s="5"/>
      <c r="AW104" s="5"/>
      <c r="AX104" s="5"/>
      <c r="AY104" s="5"/>
      <c r="AZ104" s="5"/>
      <c r="BC104" s="5"/>
      <c r="BD104" s="5"/>
      <c r="BE104" s="5"/>
      <c r="BF104" s="5"/>
      <c r="BI104" s="5"/>
      <c r="BJ104" s="5"/>
      <c r="BK104" s="5"/>
      <c r="BL104" s="5"/>
      <c r="BO104" s="5"/>
      <c r="BP104" s="5"/>
      <c r="BQ104" s="5"/>
      <c r="BR104" s="5"/>
    </row>
    <row r="105" spans="1:71" x14ac:dyDescent="0.25">
      <c r="A105" s="8" t="s">
        <v>6</v>
      </c>
      <c r="B105" s="8" t="s">
        <v>7</v>
      </c>
      <c r="C105" s="8" t="s">
        <v>8</v>
      </c>
      <c r="D105" s="8" t="s">
        <v>9</v>
      </c>
      <c r="G105" s="8" t="s">
        <v>6</v>
      </c>
      <c r="H105" s="8" t="s">
        <v>7</v>
      </c>
      <c r="I105" s="8" t="s">
        <v>8</v>
      </c>
      <c r="J105" s="8" t="s">
        <v>9</v>
      </c>
      <c r="M105" s="8" t="s">
        <v>6</v>
      </c>
      <c r="N105" s="8" t="s">
        <v>7</v>
      </c>
      <c r="O105" s="8" t="s">
        <v>8</v>
      </c>
      <c r="P105" s="8" t="s">
        <v>9</v>
      </c>
      <c r="S105" s="8" t="s">
        <v>6</v>
      </c>
      <c r="T105" s="8" t="s">
        <v>7</v>
      </c>
      <c r="U105" s="8" t="s">
        <v>8</v>
      </c>
      <c r="V105" s="8" t="s">
        <v>9</v>
      </c>
      <c r="Y105" s="8" t="s">
        <v>6</v>
      </c>
      <c r="Z105" s="8" t="s">
        <v>7</v>
      </c>
      <c r="AA105" s="8" t="s">
        <v>8</v>
      </c>
      <c r="AB105" s="8" t="s">
        <v>9</v>
      </c>
      <c r="AE105" s="8" t="s">
        <v>6</v>
      </c>
      <c r="AF105" s="8" t="s">
        <v>7</v>
      </c>
      <c r="AG105" s="8" t="s">
        <v>8</v>
      </c>
      <c r="AH105" s="8" t="s">
        <v>9</v>
      </c>
      <c r="AK105" s="8" t="s">
        <v>6</v>
      </c>
      <c r="AL105" s="8" t="s">
        <v>7</v>
      </c>
      <c r="AM105" s="8" t="s">
        <v>8</v>
      </c>
      <c r="AN105" s="8" t="s">
        <v>9</v>
      </c>
      <c r="AQ105" s="8" t="s">
        <v>6</v>
      </c>
      <c r="AR105" s="8" t="s">
        <v>7</v>
      </c>
      <c r="AS105" s="8" t="s">
        <v>8</v>
      </c>
      <c r="AT105" s="8" t="s">
        <v>9</v>
      </c>
      <c r="AW105" s="8" t="s">
        <v>6</v>
      </c>
      <c r="AX105" s="8" t="s">
        <v>7</v>
      </c>
      <c r="AY105" s="8" t="s">
        <v>8</v>
      </c>
      <c r="AZ105" s="8" t="s">
        <v>9</v>
      </c>
      <c r="BC105" s="8" t="s">
        <v>6</v>
      </c>
      <c r="BD105" s="8" t="s">
        <v>7</v>
      </c>
      <c r="BE105" s="8" t="s">
        <v>8</v>
      </c>
      <c r="BF105" s="8" t="s">
        <v>9</v>
      </c>
      <c r="BI105" s="8" t="s">
        <v>6</v>
      </c>
      <c r="BJ105" s="8" t="s">
        <v>7</v>
      </c>
      <c r="BK105" s="8" t="s">
        <v>8</v>
      </c>
      <c r="BL105" s="8" t="s">
        <v>9</v>
      </c>
      <c r="BO105" s="8" t="s">
        <v>6</v>
      </c>
      <c r="BP105" s="8" t="s">
        <v>7</v>
      </c>
      <c r="BQ105" s="8" t="s">
        <v>8</v>
      </c>
      <c r="BR105" s="8" t="s">
        <v>9</v>
      </c>
    </row>
    <row r="106" spans="1:71" x14ac:dyDescent="0.25">
      <c r="A106" s="9"/>
      <c r="B106" s="9"/>
      <c r="C106" s="9"/>
      <c r="D106" s="10"/>
      <c r="G106" s="9"/>
      <c r="H106" s="9"/>
      <c r="I106" s="9"/>
      <c r="J106" s="10"/>
      <c r="M106" s="9"/>
      <c r="N106" s="9"/>
      <c r="O106" s="9"/>
      <c r="P106" s="10"/>
      <c r="S106" s="9"/>
      <c r="T106" s="9"/>
      <c r="U106" s="9"/>
      <c r="V106" s="10"/>
      <c r="Y106" s="9"/>
      <c r="Z106" s="9"/>
      <c r="AA106" s="9"/>
      <c r="AB106" s="10"/>
      <c r="AE106" s="9"/>
      <c r="AF106" s="9"/>
      <c r="AG106" s="9"/>
      <c r="AH106" s="10"/>
      <c r="AK106" s="9"/>
      <c r="AL106" s="9"/>
      <c r="AM106" s="9"/>
      <c r="AN106" s="10"/>
      <c r="AQ106" s="9"/>
      <c r="AR106" s="9"/>
      <c r="AS106" s="9"/>
      <c r="AT106" s="10"/>
      <c r="AW106" s="9"/>
      <c r="AX106" s="9"/>
      <c r="AY106" s="9"/>
      <c r="AZ106" s="10"/>
      <c r="BC106" s="9"/>
      <c r="BD106" s="9"/>
      <c r="BE106" s="9"/>
      <c r="BF106" s="10"/>
      <c r="BI106" s="9"/>
      <c r="BJ106" s="9"/>
      <c r="BK106" s="9"/>
      <c r="BL106" s="10"/>
      <c r="BO106" s="9"/>
      <c r="BP106" s="9"/>
      <c r="BQ106" s="9"/>
      <c r="BR106" s="10"/>
    </row>
    <row r="107" spans="1:71" x14ac:dyDescent="0.25">
      <c r="A107" s="5" t="s">
        <v>10</v>
      </c>
      <c r="B107" s="5"/>
      <c r="C107" s="11">
        <f>'Tarifas Riego Agricola'!$BW$5</f>
        <v>1127.9770000000001</v>
      </c>
      <c r="D107" s="15">
        <f>+C107</f>
        <v>1127.9770000000001</v>
      </c>
      <c r="E107" s="15">
        <f>+D107</f>
        <v>1127.9770000000001</v>
      </c>
      <c r="G107" s="5" t="s">
        <v>10</v>
      </c>
      <c r="H107" s="5"/>
      <c r="I107" s="11">
        <f>'Tarifas Riego Agricola'!$BX$5</f>
        <v>1127.9770000000001</v>
      </c>
      <c r="J107" s="15">
        <f>+I107</f>
        <v>1127.9770000000001</v>
      </c>
      <c r="K107" s="15">
        <f>+J107</f>
        <v>1127.9770000000001</v>
      </c>
      <c r="M107" s="5" t="s">
        <v>10</v>
      </c>
      <c r="N107" s="5"/>
      <c r="O107" s="11">
        <f>'Tarifas Riego Agricola'!$BY$5</f>
        <v>1127.9770000000001</v>
      </c>
      <c r="P107" s="15">
        <f>+O107</f>
        <v>1127.9770000000001</v>
      </c>
      <c r="Q107" s="15">
        <f>+P107</f>
        <v>1127.9770000000001</v>
      </c>
      <c r="S107" s="5" t="s">
        <v>10</v>
      </c>
      <c r="T107" s="5"/>
      <c r="U107" s="11">
        <f>'Tarifas Riego Agricola'!$BZ$5</f>
        <v>1127.9770000000001</v>
      </c>
      <c r="V107" s="15">
        <f>+U107</f>
        <v>1127.9770000000001</v>
      </c>
      <c r="W107" s="15">
        <f>+V107</f>
        <v>1127.9770000000001</v>
      </c>
      <c r="Y107" s="5" t="s">
        <v>10</v>
      </c>
      <c r="Z107" s="5"/>
      <c r="AA107" s="11">
        <f>'Tarifas Riego Agricola'!$CA$5</f>
        <v>1127.9770000000001</v>
      </c>
      <c r="AB107" s="15">
        <f>+AA107</f>
        <v>1127.9770000000001</v>
      </c>
      <c r="AC107" s="15">
        <f>+AB107</f>
        <v>1127.9770000000001</v>
      </c>
      <c r="AE107" s="5" t="s">
        <v>10</v>
      </c>
      <c r="AF107" s="5"/>
      <c r="AG107" s="11">
        <f>'Tarifas Riego Agricola'!$CB$5</f>
        <v>1127.9770000000001</v>
      </c>
      <c r="AH107" s="15">
        <f>+AG107</f>
        <v>1127.9770000000001</v>
      </c>
      <c r="AI107" s="15">
        <f>+AH107</f>
        <v>1127.9770000000001</v>
      </c>
      <c r="AK107" s="5" t="s">
        <v>10</v>
      </c>
      <c r="AL107" s="5"/>
      <c r="AM107" s="11">
        <f>'Tarifas Riego Agricola'!$CC$5</f>
        <v>1127.9770000000001</v>
      </c>
      <c r="AN107" s="15">
        <f>+AM107</f>
        <v>1127.9770000000001</v>
      </c>
      <c r="AO107" s="15">
        <f>+AN107</f>
        <v>1127.9770000000001</v>
      </c>
      <c r="AQ107" s="5" t="s">
        <v>10</v>
      </c>
      <c r="AR107" s="5"/>
      <c r="AS107" s="11">
        <f>'Tarifas Riego Agricola'!$CD$5</f>
        <v>1127.9770000000001</v>
      </c>
      <c r="AT107" s="15">
        <f>+AS107</f>
        <v>1127.9770000000001</v>
      </c>
      <c r="AU107" s="15">
        <f>+AT107</f>
        <v>1127.9770000000001</v>
      </c>
      <c r="AW107" s="5" t="s">
        <v>10</v>
      </c>
      <c r="AX107" s="5"/>
      <c r="AY107" s="11">
        <f>'Tarifas Riego Agricola'!$CE$5</f>
        <v>1127.9770000000001</v>
      </c>
      <c r="AZ107" s="15">
        <f>+AY107</f>
        <v>1127.9770000000001</v>
      </c>
      <c r="BA107" s="15">
        <f>+AZ107</f>
        <v>1127.9770000000001</v>
      </c>
      <c r="BC107" s="5" t="s">
        <v>10</v>
      </c>
      <c r="BD107" s="5"/>
      <c r="BE107" s="11">
        <f>'Tarifas Riego Agricola'!$CF$5</f>
        <v>1127.9770000000001</v>
      </c>
      <c r="BF107" s="15">
        <f>+BE107</f>
        <v>1127.9770000000001</v>
      </c>
      <c r="BG107" s="15">
        <f>+BF107</f>
        <v>1127.9770000000001</v>
      </c>
      <c r="BI107" s="5" t="s">
        <v>10</v>
      </c>
      <c r="BJ107" s="5"/>
      <c r="BK107" s="11">
        <f>'Tarifas Riego Agricola'!$CG$5</f>
        <v>1127.9770000000001</v>
      </c>
      <c r="BL107" s="15">
        <f>+BK107</f>
        <v>1127.9770000000001</v>
      </c>
      <c r="BM107" s="15">
        <f>+BL107</f>
        <v>1127.9770000000001</v>
      </c>
      <c r="BO107" s="5" t="s">
        <v>10</v>
      </c>
      <c r="BP107" s="5"/>
      <c r="BQ107" s="11">
        <f>'Tarifas Riego Agricola'!$CH$5</f>
        <v>1127.9770000000001</v>
      </c>
      <c r="BR107" s="15">
        <f>+BQ107</f>
        <v>1127.9770000000001</v>
      </c>
      <c r="BS107" s="15">
        <f>+BR107</f>
        <v>1127.9770000000001</v>
      </c>
    </row>
    <row r="108" spans="1:71" x14ac:dyDescent="0.25">
      <c r="A108" s="5" t="s">
        <v>11</v>
      </c>
      <c r="B108" s="46">
        <f>+E26</f>
        <v>17</v>
      </c>
      <c r="C108" s="11">
        <f>'Tarifas Riego Agricola'!$BW$6</f>
        <v>141.696</v>
      </c>
      <c r="D108" s="15">
        <f>+C108*B108</f>
        <v>2408.8319999999999</v>
      </c>
      <c r="E108" s="15">
        <f>+D108</f>
        <v>2408.8319999999999</v>
      </c>
      <c r="G108" s="5" t="s">
        <v>11</v>
      </c>
      <c r="H108" s="46">
        <f>+E27</f>
        <v>17</v>
      </c>
      <c r="I108" s="11">
        <f>'Tarifas Riego Agricola'!$BX$6</f>
        <v>141.696</v>
      </c>
      <c r="J108" s="15">
        <f>+I108*H108</f>
        <v>2408.8319999999999</v>
      </c>
      <c r="K108" s="15">
        <f>+J108</f>
        <v>2408.8319999999999</v>
      </c>
      <c r="M108" s="5" t="s">
        <v>11</v>
      </c>
      <c r="N108" s="46">
        <f>+E28</f>
        <v>17</v>
      </c>
      <c r="O108" s="11">
        <f>'Tarifas Riego Agricola'!$BY$6</f>
        <v>141.696</v>
      </c>
      <c r="P108" s="15">
        <f>+O108*N108</f>
        <v>2408.8319999999999</v>
      </c>
      <c r="Q108" s="15">
        <f>+P108</f>
        <v>2408.8319999999999</v>
      </c>
      <c r="S108" s="5" t="s">
        <v>11</v>
      </c>
      <c r="T108" s="46">
        <f>+E29</f>
        <v>17</v>
      </c>
      <c r="U108" s="11">
        <f>'Tarifas Riego Agricola'!$BZ$6</f>
        <v>141.696</v>
      </c>
      <c r="V108" s="15">
        <f>+U108*T108</f>
        <v>2408.8319999999999</v>
      </c>
      <c r="W108" s="15">
        <f>+V108</f>
        <v>2408.8319999999999</v>
      </c>
      <c r="Y108" s="5" t="s">
        <v>11</v>
      </c>
      <c r="Z108" s="46">
        <f>+E30</f>
        <v>17</v>
      </c>
      <c r="AA108" s="11">
        <f>'Tarifas Riego Agricola'!$CA$6</f>
        <v>141.696</v>
      </c>
      <c r="AB108" s="15">
        <f>+AA108*Z108</f>
        <v>2408.8319999999999</v>
      </c>
      <c r="AC108" s="15">
        <f>+AB108</f>
        <v>2408.8319999999999</v>
      </c>
      <c r="AE108" s="5" t="s">
        <v>11</v>
      </c>
      <c r="AF108" s="46">
        <f>+E31</f>
        <v>17</v>
      </c>
      <c r="AG108" s="11">
        <f>'Tarifas Riego Agricola'!$CB$6</f>
        <v>141.696</v>
      </c>
      <c r="AH108" s="15">
        <f>+AG108*AF108</f>
        <v>2408.8319999999999</v>
      </c>
      <c r="AI108" s="15">
        <f>+AH108</f>
        <v>2408.8319999999999</v>
      </c>
      <c r="AK108" s="5" t="s">
        <v>11</v>
      </c>
      <c r="AL108" s="46">
        <f>+E32</f>
        <v>17</v>
      </c>
      <c r="AM108" s="11">
        <f>'Tarifas Riego Agricola'!$CC$6</f>
        <v>141.696</v>
      </c>
      <c r="AN108" s="15">
        <f>+AM108*AL108</f>
        <v>2408.8319999999999</v>
      </c>
      <c r="AO108" s="15">
        <f>+AN108</f>
        <v>2408.8319999999999</v>
      </c>
      <c r="AQ108" s="5" t="s">
        <v>11</v>
      </c>
      <c r="AR108" s="46">
        <f>+E33</f>
        <v>17</v>
      </c>
      <c r="AS108" s="11">
        <f>'Tarifas Riego Agricola'!$CD$6</f>
        <v>141.696</v>
      </c>
      <c r="AT108" s="15">
        <f>+AS108*AR108</f>
        <v>2408.8319999999999</v>
      </c>
      <c r="AU108" s="15">
        <f>+AT108</f>
        <v>2408.8319999999999</v>
      </c>
      <c r="AW108" s="5" t="s">
        <v>11</v>
      </c>
      <c r="AX108" s="46">
        <f>+E34</f>
        <v>17</v>
      </c>
      <c r="AY108" s="11">
        <f>'Tarifas Riego Agricola'!$CE$6</f>
        <v>141.696</v>
      </c>
      <c r="AZ108" s="15">
        <f>+AY108*AX108</f>
        <v>2408.8319999999999</v>
      </c>
      <c r="BA108" s="15">
        <f>+AZ108</f>
        <v>2408.8319999999999</v>
      </c>
      <c r="BC108" s="5" t="s">
        <v>11</v>
      </c>
      <c r="BD108" s="46">
        <f>+E35</f>
        <v>17</v>
      </c>
      <c r="BE108" s="11">
        <f>'Tarifas Riego Agricola'!$CF$6</f>
        <v>141.696</v>
      </c>
      <c r="BF108" s="15">
        <f>+BE108*BD108</f>
        <v>2408.8319999999999</v>
      </c>
      <c r="BG108" s="15">
        <f>+BF108</f>
        <v>2408.8319999999999</v>
      </c>
      <c r="BI108" s="5" t="s">
        <v>11</v>
      </c>
      <c r="BJ108" s="46">
        <f>+E36</f>
        <v>17</v>
      </c>
      <c r="BK108" s="11">
        <f>'Tarifas Riego Agricola'!$CG$6</f>
        <v>141.696</v>
      </c>
      <c r="BL108" s="15">
        <f>+BK108*BJ108</f>
        <v>2408.8319999999999</v>
      </c>
      <c r="BM108" s="15">
        <f>+BL108</f>
        <v>2408.8319999999999</v>
      </c>
      <c r="BO108" s="5" t="s">
        <v>11</v>
      </c>
      <c r="BP108" s="46">
        <f>E37</f>
        <v>17</v>
      </c>
      <c r="BQ108" s="11">
        <f>'Tarifas Riego Agricola'!$CH$6</f>
        <v>141.696</v>
      </c>
      <c r="BR108" s="15">
        <f>+BQ108*BP108</f>
        <v>2408.8319999999999</v>
      </c>
      <c r="BS108" s="15">
        <f>+BR108</f>
        <v>2408.8319999999999</v>
      </c>
    </row>
    <row r="109" spans="1:71" x14ac:dyDescent="0.25">
      <c r="A109" s="5" t="s">
        <v>12</v>
      </c>
      <c r="B109" s="12">
        <f>+B26</f>
        <v>548.65857826384149</v>
      </c>
      <c r="C109" s="11">
        <f>'Tarifas Riego Agricola'!$BW$8</f>
        <v>4.7248999999999999</v>
      </c>
      <c r="D109" s="15">
        <f>+C109*B109</f>
        <v>2592.3569164388246</v>
      </c>
      <c r="E109" s="15">
        <f>B109*'Tarifas Riego Agricola'!$BW$20</f>
        <v>3159.9990815105953</v>
      </c>
      <c r="G109" s="5" t="s">
        <v>12</v>
      </c>
      <c r="H109" s="12">
        <f>+B27</f>
        <v>488.5930735930736</v>
      </c>
      <c r="I109" s="11">
        <f>'Tarifas Riego Agricola'!$BX$8</f>
        <v>4.7248999999999999</v>
      </c>
      <c r="J109" s="15">
        <f>+I109*H109</f>
        <v>2308.5534134199133</v>
      </c>
      <c r="K109" s="15">
        <f>H109*'Tarifas Riego Agricola'!$BX$20</f>
        <v>2814.0518073593075</v>
      </c>
      <c r="M109" s="5" t="s">
        <v>12</v>
      </c>
      <c r="N109" s="12">
        <f>+B28</f>
        <v>245.68722943722946</v>
      </c>
      <c r="O109" s="11">
        <f>'Tarifas Riego Agricola'!$BY$8</f>
        <v>4.7248999999999999</v>
      </c>
      <c r="P109" s="15">
        <f>+O109*N109</f>
        <v>1160.8475903679655</v>
      </c>
      <c r="Q109" s="15">
        <f>N109*'Tarifas Riego Agricola'!$BY$20</f>
        <v>1415.0355979437231</v>
      </c>
      <c r="S109" s="5" t="s">
        <v>12</v>
      </c>
      <c r="T109" s="12">
        <f>+B29</f>
        <v>306.29329004329003</v>
      </c>
      <c r="U109" s="11">
        <f>'Tarifas Riego Agricola'!$BZ$8</f>
        <v>4.7248999999999999</v>
      </c>
      <c r="V109" s="15">
        <f>+U109*T109</f>
        <v>1447.2051661255409</v>
      </c>
      <c r="W109" s="15">
        <f>T109*'Tarifas Riego Agricola'!$BZ$40</f>
        <v>1764.0962040043289</v>
      </c>
      <c r="Y109" s="5" t="s">
        <v>12</v>
      </c>
      <c r="Z109" s="12">
        <f>+B30</f>
        <v>65.021645021645014</v>
      </c>
      <c r="AA109" s="11">
        <f>'Tarifas Riego Agricola'!$CA$8</f>
        <v>4.8160999999999996</v>
      </c>
      <c r="AB109" s="15">
        <f>+AA109*Z109</f>
        <v>313.15074458874454</v>
      </c>
      <c r="AC109" s="15">
        <f>Z109*'Tarifas Riego Agricola'!$CA$20</f>
        <v>577.80834632034623</v>
      </c>
      <c r="AE109" s="5" t="s">
        <v>12</v>
      </c>
      <c r="AF109" s="12">
        <f>+B31</f>
        <v>129.39678742310321</v>
      </c>
      <c r="AG109" s="11">
        <f>'Tarifas Riego Agricola'!$CB$8</f>
        <v>4.8160999999999996</v>
      </c>
      <c r="AH109" s="15">
        <f>+AG109*AF109</f>
        <v>623.18786790840727</v>
      </c>
      <c r="AI109" s="15">
        <f>AF109*'Tarifas Riego Agricola'!$CB$20</f>
        <v>1149.8716117566644</v>
      </c>
      <c r="AK109" s="5" t="s">
        <v>12</v>
      </c>
      <c r="AL109" s="12">
        <f>+B32</f>
        <v>76.417748917748909</v>
      </c>
      <c r="AM109" s="11">
        <f>'Tarifas Riego Agricola'!$CC$8</f>
        <v>4.8160999999999996</v>
      </c>
      <c r="AN109" s="15">
        <f>+AM109*AL109</f>
        <v>368.0355205627705</v>
      </c>
      <c r="AO109" s="15">
        <f>AL109*'Tarifas Riego Agricola'!$CC$20</f>
        <v>679.07868398268397</v>
      </c>
      <c r="AQ109" s="5" t="s">
        <v>12</v>
      </c>
      <c r="AR109" s="12">
        <f>+B33</f>
        <v>307.88896958304855</v>
      </c>
      <c r="AS109" s="11">
        <f>'Tarifas Riego Agricola'!$CD$8</f>
        <v>4.8160999999999996</v>
      </c>
      <c r="AT109" s="15">
        <f>+AS109*AR109</f>
        <v>1482.8240664089201</v>
      </c>
      <c r="AU109" s="15">
        <f>AR109*'Tarifas Riego Agricola'!$CD$20</f>
        <v>2736.0245393028026</v>
      </c>
      <c r="AW109" s="5" t="s">
        <v>12</v>
      </c>
      <c r="AX109" s="12">
        <f>+B34</f>
        <v>580.23667122351333</v>
      </c>
      <c r="AY109" s="11">
        <f>'Tarifas Riego Agricola'!$CE$8</f>
        <v>4.8160999999999996</v>
      </c>
      <c r="AZ109" s="15">
        <f>+AY109*AX109</f>
        <v>2794.4778322795623</v>
      </c>
      <c r="BA109" s="15">
        <f>AX109*'Tarifas Riego Agricola'!$CE$20</f>
        <v>5156.2151551606285</v>
      </c>
      <c r="BC109" s="5" t="s">
        <v>12</v>
      </c>
      <c r="BD109" s="12">
        <f>+B35</f>
        <v>693.05387047163367</v>
      </c>
      <c r="BE109" s="11">
        <f>'Tarifas Riego Agricola'!$CF$8</f>
        <v>4.8160999999999996</v>
      </c>
      <c r="BF109" s="15">
        <f>+BE109*BD109</f>
        <v>3337.8167455784346</v>
      </c>
      <c r="BG109" s="15">
        <f>BD109*'Tarifas Riego Agricola'!$CF$20</f>
        <v>6158.7539145591254</v>
      </c>
      <c r="BI109" s="5" t="s">
        <v>12</v>
      </c>
      <c r="BJ109" s="12">
        <f>+B36</f>
        <v>1151.4332706766918</v>
      </c>
      <c r="BK109" s="11">
        <f>'Tarifas Riego Agricola'!$CG$8</f>
        <v>4.8160999999999996</v>
      </c>
      <c r="BL109" s="15">
        <f>+BK109*BJ109</f>
        <v>5545.4177749060145</v>
      </c>
      <c r="BM109" s="15">
        <f>BJ109*'Tarifas Riego Agricola'!$CG$20</f>
        <v>10232.096616541354</v>
      </c>
      <c r="BO109" s="5" t="s">
        <v>12</v>
      </c>
      <c r="BP109" s="12">
        <f>B37</f>
        <v>1068.0997949419002</v>
      </c>
      <c r="BQ109" s="11">
        <f>'Tarifas Riego Agricola'!$CH$8</f>
        <v>4.8160999999999996</v>
      </c>
      <c r="BR109" s="15">
        <f>+BQ109*BP109</f>
        <v>5144.0754224196853</v>
      </c>
      <c r="BS109" s="15">
        <f>BP109*'Tarifas Riego Agricola'!$CH$20</f>
        <v>9491.5620177717028</v>
      </c>
    </row>
    <row r="110" spans="1:71" x14ac:dyDescent="0.25">
      <c r="A110" s="5" t="s">
        <v>13</v>
      </c>
      <c r="B110" s="12">
        <f>+C26</f>
        <v>3452.8355690362268</v>
      </c>
      <c r="C110" s="11">
        <f>'Tarifas Riego Agricola'!$BW$9</f>
        <v>2.5381</v>
      </c>
      <c r="D110" s="15">
        <f>+C110*B110</f>
        <v>8763.6419577708475</v>
      </c>
      <c r="E110" s="15">
        <f>+B110*'Tarifas Riego Agricola'!$BW$21</f>
        <v>12200.594483189509</v>
      </c>
      <c r="G110" s="5" t="s">
        <v>13</v>
      </c>
      <c r="H110" s="12">
        <f>+C27</f>
        <v>2912.3755411255411</v>
      </c>
      <c r="I110" s="11">
        <f>'Tarifas Riego Agricola'!$BX$9</f>
        <v>2.5381</v>
      </c>
      <c r="J110" s="15">
        <f>+I110*H110</f>
        <v>7391.9003609307356</v>
      </c>
      <c r="K110" s="15">
        <f>+H110*'Tarifas Riego Agricola'!$BX$21</f>
        <v>10290.8789745671</v>
      </c>
      <c r="M110" s="5" t="s">
        <v>13</v>
      </c>
      <c r="N110" s="12">
        <f>+C28</f>
        <v>2761.0768398268397</v>
      </c>
      <c r="O110" s="11">
        <f>'Tarifas Riego Agricola'!$BY$9</f>
        <v>2.5381</v>
      </c>
      <c r="P110" s="15">
        <f>+O110*N110</f>
        <v>7007.8891271645016</v>
      </c>
      <c r="Q110" s="15">
        <f>+N110*'Tarifas Riego Agricola'!$BY$21</f>
        <v>9756.2650135281383</v>
      </c>
      <c r="S110" s="5" t="s">
        <v>13</v>
      </c>
      <c r="T110" s="12">
        <f>+C29</f>
        <v>1892.1320346320349</v>
      </c>
      <c r="U110" s="11">
        <f>'Tarifas Riego Agricola'!$BZ$9</f>
        <v>2.5381</v>
      </c>
      <c r="V110" s="15">
        <f>+U110*T110</f>
        <v>4802.4203170995679</v>
      </c>
      <c r="W110" s="15">
        <f>+T110*'Tarifas Riego Agricola'!$BZ$41</f>
        <v>6685.8485443722957</v>
      </c>
      <c r="Y110" s="5" t="s">
        <v>13</v>
      </c>
      <c r="Z110" s="12">
        <f>+C30</f>
        <v>1628.0047419685579</v>
      </c>
      <c r="AA110" s="11">
        <f>'Tarifas Riego Agricola'!$CA$9</f>
        <v>2.6294</v>
      </c>
      <c r="AB110" s="15">
        <f>+AA110*Z110</f>
        <v>4280.6756685321261</v>
      </c>
      <c r="AC110" s="15">
        <f>+Z110*'Tarifas Riego Agricola'!$CA$21</f>
        <v>10625.986950828777</v>
      </c>
      <c r="AE110" s="5" t="s">
        <v>13</v>
      </c>
      <c r="AF110" s="12">
        <f>+C31</f>
        <v>1062.0252335383914</v>
      </c>
      <c r="AG110" s="11">
        <f>'Tarifas Riego Agricola'!$CB$9</f>
        <v>2.6294</v>
      </c>
      <c r="AH110" s="15">
        <f>+AG110*AF110</f>
        <v>2792.489149065846</v>
      </c>
      <c r="AI110" s="15">
        <f>+AF110*'Tarifas Riego Agricola'!$CB$21</f>
        <v>6931.8386993050808</v>
      </c>
      <c r="AK110" s="5" t="s">
        <v>13</v>
      </c>
      <c r="AL110" s="12">
        <f>+C32</f>
        <v>1618.5064935064938</v>
      </c>
      <c r="AM110" s="11">
        <f>'Tarifas Riego Agricola'!$CC$9</f>
        <v>2.6294</v>
      </c>
      <c r="AN110" s="15">
        <f>+AM110*AL110</f>
        <v>4255.7009740259746</v>
      </c>
      <c r="AO110" s="15">
        <f>+AL110*'Tarifas Riego Agricola'!$CC$21</f>
        <v>10563.991883116885</v>
      </c>
      <c r="AQ110" s="5" t="s">
        <v>13</v>
      </c>
      <c r="AR110" s="12">
        <f>+C33</f>
        <v>2696.8576982228296</v>
      </c>
      <c r="AS110" s="11">
        <f>'Tarifas Riego Agricola'!$CD$9</f>
        <v>2.6294</v>
      </c>
      <c r="AT110" s="15">
        <f>+AS110*AR110</f>
        <v>7091.1176317071086</v>
      </c>
      <c r="AU110" s="15">
        <f>+AR110*'Tarifas Riego Agricola'!$CD$21</f>
        <v>17602.39019630041</v>
      </c>
      <c r="AW110" s="5" t="s">
        <v>13</v>
      </c>
      <c r="AX110" s="12">
        <f>+C34</f>
        <v>3233.1895078605608</v>
      </c>
      <c r="AY110" s="11">
        <f>'Tarifas Riego Agricola'!$CE$9</f>
        <v>2.6294</v>
      </c>
      <c r="AZ110" s="15">
        <f>+AY110*AX110</f>
        <v>8501.3484919685579</v>
      </c>
      <c r="BA110" s="15">
        <f>+AX110*'Tarifas Riego Agricola'!$CE$21</f>
        <v>21103.027917805881</v>
      </c>
      <c r="BC110" s="5" t="s">
        <v>13</v>
      </c>
      <c r="BD110" s="12">
        <f>+C35</f>
        <v>3565.0645078605608</v>
      </c>
      <c r="BE110" s="11">
        <f>'Tarifas Riego Agricola'!$CF$9</f>
        <v>2.6294</v>
      </c>
      <c r="BF110" s="15">
        <f>+BE110*BD110</f>
        <v>9373.980616968558</v>
      </c>
      <c r="BG110" s="15">
        <f>+BD110*'Tarifas Riego Agricola'!$CF$21</f>
        <v>23269.176042805881</v>
      </c>
      <c r="BI110" s="5" t="s">
        <v>13</v>
      </c>
      <c r="BJ110" s="12">
        <f>+C36</f>
        <v>3919.1772043745727</v>
      </c>
      <c r="BK110" s="11">
        <f>'Tarifas Riego Agricola'!$CG$9</f>
        <v>2.6294</v>
      </c>
      <c r="BL110" s="15">
        <f>+BK110*BJ110</f>
        <v>10305.084541182501</v>
      </c>
      <c r="BM110" s="15">
        <f>+BJ110*'Tarifas Riego Agricola'!$CG$21</f>
        <v>25580.469612952838</v>
      </c>
      <c r="BO110" s="5" t="s">
        <v>13</v>
      </c>
      <c r="BP110" s="12">
        <f>C37</f>
        <v>3231.3830741626793</v>
      </c>
      <c r="BQ110" s="11">
        <f>'Tarifas Riego Agricola'!$CH$9</f>
        <v>2.6294</v>
      </c>
      <c r="BR110" s="15">
        <f>+BQ110*BP110</f>
        <v>8496.5986552033482</v>
      </c>
      <c r="BS110" s="15">
        <f>+BP110*'Tarifas Riego Agricola'!$CH$21</f>
        <v>21091.23732505981</v>
      </c>
    </row>
    <row r="111" spans="1:71" x14ac:dyDescent="0.25">
      <c r="A111" s="5" t="s">
        <v>14</v>
      </c>
      <c r="B111" s="12">
        <f>B109+B110</f>
        <v>4001.4941473000681</v>
      </c>
      <c r="C111" s="13">
        <v>4.1070000000000004E-3</v>
      </c>
      <c r="D111" s="15">
        <f>C111*B111</f>
        <v>16.43413646296138</v>
      </c>
      <c r="E111" s="15">
        <f>+C111*B111</f>
        <v>16.43413646296138</v>
      </c>
      <c r="G111" s="5" t="s">
        <v>14</v>
      </c>
      <c r="H111" s="12">
        <f>H109+H110</f>
        <v>3400.9686147186148</v>
      </c>
      <c r="I111" s="13">
        <v>4.1070000000000004E-3</v>
      </c>
      <c r="J111" s="15">
        <f>I111*H111</f>
        <v>13.967778100649353</v>
      </c>
      <c r="K111" s="15">
        <f>+I111*H111</f>
        <v>13.967778100649353</v>
      </c>
      <c r="M111" s="5" t="s">
        <v>14</v>
      </c>
      <c r="N111" s="12">
        <f>N109+N110</f>
        <v>3006.7640692640689</v>
      </c>
      <c r="O111" s="13">
        <v>4.1070000000000004E-3</v>
      </c>
      <c r="P111" s="15">
        <f>O111*N111</f>
        <v>12.348780032467532</v>
      </c>
      <c r="Q111" s="15">
        <f>+O111*N111</f>
        <v>12.348780032467532</v>
      </c>
      <c r="S111" s="5" t="s">
        <v>14</v>
      </c>
      <c r="T111" s="12">
        <f>T109+T110</f>
        <v>2198.4253246753251</v>
      </c>
      <c r="U111" s="13">
        <v>4.1070000000000004E-3</v>
      </c>
      <c r="V111" s="15">
        <f>U111*T111</f>
        <v>9.0289328084415619</v>
      </c>
      <c r="W111" s="15">
        <f>+U111*T111</f>
        <v>9.0289328084415619</v>
      </c>
      <c r="Y111" s="5" t="s">
        <v>14</v>
      </c>
      <c r="Z111" s="12">
        <f>Z109+Z110</f>
        <v>1693.026386990203</v>
      </c>
      <c r="AA111" s="13">
        <v>4.1070000000000004E-3</v>
      </c>
      <c r="AB111" s="15">
        <f>AA111*Z111</f>
        <v>6.9532593713687643</v>
      </c>
      <c r="AC111" s="15">
        <f>+AA111*Z111</f>
        <v>6.9532593713687643</v>
      </c>
      <c r="AE111" s="5" t="s">
        <v>14</v>
      </c>
      <c r="AF111" s="12">
        <f>AF109+AF110</f>
        <v>1191.4220209614946</v>
      </c>
      <c r="AG111" s="13">
        <v>4.1070000000000004E-3</v>
      </c>
      <c r="AH111" s="15">
        <f>AG111*AF111</f>
        <v>4.8931702400888586</v>
      </c>
      <c r="AI111" s="15">
        <f>+AG111*AF111</f>
        <v>4.8931702400888586</v>
      </c>
      <c r="AK111" s="5" t="s">
        <v>14</v>
      </c>
      <c r="AL111" s="12">
        <f>AL109+AL110</f>
        <v>1694.9242424242427</v>
      </c>
      <c r="AM111" s="13">
        <v>4.1070000000000004E-3</v>
      </c>
      <c r="AN111" s="15">
        <f>AM111*AL111</f>
        <v>6.9610538636363657</v>
      </c>
      <c r="AO111" s="15">
        <f>+AM111*AL111</f>
        <v>6.9610538636363657</v>
      </c>
      <c r="AQ111" s="5" t="s">
        <v>14</v>
      </c>
      <c r="AR111" s="12">
        <f>AR109+AR110</f>
        <v>3004.7466678058781</v>
      </c>
      <c r="AS111" s="13">
        <v>4.1070000000000004E-3</v>
      </c>
      <c r="AT111" s="15">
        <f>AS111*AR111</f>
        <v>12.340494564678743</v>
      </c>
      <c r="AU111" s="15">
        <f>+AS111*AR111</f>
        <v>12.340494564678743</v>
      </c>
      <c r="AW111" s="5" t="s">
        <v>14</v>
      </c>
      <c r="AX111" s="12">
        <f>AX109+AX110</f>
        <v>3813.4261790840742</v>
      </c>
      <c r="AY111" s="13">
        <v>4.1070000000000004E-3</v>
      </c>
      <c r="AZ111" s="15">
        <f>AY111*AX111</f>
        <v>15.661741317498294</v>
      </c>
      <c r="BA111" s="15">
        <f>+AY111*AX111</f>
        <v>15.661741317498294</v>
      </c>
      <c r="BC111" s="5" t="s">
        <v>14</v>
      </c>
      <c r="BD111" s="12">
        <f>BD109+BD110</f>
        <v>4258.118378332194</v>
      </c>
      <c r="BE111" s="13">
        <v>4.1070000000000004E-3</v>
      </c>
      <c r="BF111" s="15">
        <f>BE111*BD111</f>
        <v>17.488092179810323</v>
      </c>
      <c r="BG111" s="15">
        <f>+BE111*BD111</f>
        <v>17.488092179810323</v>
      </c>
      <c r="BI111" s="5" t="s">
        <v>14</v>
      </c>
      <c r="BJ111" s="12">
        <f>BJ109+BJ110</f>
        <v>5070.6104750512641</v>
      </c>
      <c r="BK111" s="13">
        <v>4.1070000000000004E-3</v>
      </c>
      <c r="BL111" s="15">
        <f>BK111*BJ111</f>
        <v>20.824997221035545</v>
      </c>
      <c r="BM111" s="15">
        <f>+BK111*BJ111</f>
        <v>20.824997221035545</v>
      </c>
      <c r="BO111" s="5" t="s">
        <v>14</v>
      </c>
      <c r="BP111" s="12">
        <f>BP109+BP110</f>
        <v>4299.4828691045795</v>
      </c>
      <c r="BQ111" s="13">
        <v>4.1070000000000004E-3</v>
      </c>
      <c r="BR111" s="15">
        <f>BQ111*BP111</f>
        <v>17.657976143412508</v>
      </c>
      <c r="BS111" s="15">
        <f>+BQ111*BP111</f>
        <v>17.657976143412508</v>
      </c>
    </row>
    <row r="112" spans="1:71" x14ac:dyDescent="0.25">
      <c r="A112" s="5" t="s">
        <v>16</v>
      </c>
      <c r="B112" s="5"/>
      <c r="C112" s="15"/>
      <c r="D112" s="15">
        <f>IF('Carga de datos'!$C$11=1,IF((B109*'Tarifas Riego Agricola'!$BW$16+B110*'Tarifas Riego Agricola'!$BW$17)&gt;250*C110,(B109*'Tarifas Riego Agricola'!$BW$16+B110*'Tarifas Riego Agricola'!$BW$17),250*C110)-SUM(D107:D110),IF('Carga de datos'!$C$11=2,(IF((B109*'Tarifas Riego Agricola'!$BW$12+B110*'Tarifas Riego Agricola'!$BW$13)&gt;250*C110,(B109*'Tarifas Riego Agricola'!$BW$12+B110*'Tarifas Riego Agricola'!$BW$13),250*C110)-SUM(D107:D110)),0))</f>
        <v>-8667.6328846761789</v>
      </c>
      <c r="E112" s="15">
        <f>D112</f>
        <v>-8667.6328846761789</v>
      </c>
      <c r="F112" s="5"/>
      <c r="G112" s="5" t="s">
        <v>16</v>
      </c>
      <c r="H112" s="5"/>
      <c r="I112" s="15"/>
      <c r="J112" s="15">
        <f>IF('Carga de datos'!$C$11=1,IF((H109*'Tarifas Riego Agricola'!$BX$16+H110*'Tarifas Riego Agricola'!$BX$17)&gt;250*I110,(H109*'Tarifas Riego Agricola'!$BX$16+H110*'Tarifas Riego Agricola'!$BX$17),250*I110)-SUM(J107:J110),IF('Carga de datos'!$C$11=2,(IF((H109*'Tarifas Riego Agricola'!$BX$12+H110*'Tarifas Riego Agricola'!$BX$13)&gt;250*I110,(H109*'Tarifas Riego Agricola'!$BX$12+H110*'Tarifas Riego Agricola'!$BX$13),250*I110)-SUM(J107:J110)),0))</f>
        <v>-7899.2355070346312</v>
      </c>
      <c r="K112" s="15">
        <f>J112</f>
        <v>-7899.2355070346312</v>
      </c>
      <c r="M112" s="5" t="s">
        <v>16</v>
      </c>
      <c r="N112" s="5"/>
      <c r="O112" s="15"/>
      <c r="P112" s="15">
        <f>IF('Carga de datos'!$C$11=1,IF((N109*'Tarifas Riego Agricola'!$BY$16+N110*'Tarifas Riego Agricola'!$BY$17)&gt;250*O110,(N109*'Tarifas Riego Agricola'!$BY$16+N110*'Tarifas Riego Agricola'!$BY$17),250*O110)-SUM(P107:P110),IF('Carga de datos'!$C$11=2,(IF((N109*'Tarifas Riego Agricola'!$BY$12+N110*'Tarifas Riego Agricola'!$BY$13)&gt;250*O110,(N109*'Tarifas Riego Agricola'!$BY$12+N110*'Tarifas Riego Agricola'!$BY$13),250*O110)-SUM(P107:P110)),0))</f>
        <v>-7380.1026807359294</v>
      </c>
      <c r="Q112" s="15">
        <f>P112</f>
        <v>-7380.1026807359294</v>
      </c>
      <c r="S112" s="5" t="s">
        <v>16</v>
      </c>
      <c r="T112" s="5"/>
      <c r="U112" s="15"/>
      <c r="V112" s="15">
        <f>IF('Carga de datos'!$C$11=1,IF((T109*'Tarifas Riego Agricola'!$BZ$16+T110*'Tarifas Riego Agricola'!$BZ$17)&gt;250*U110,(T109*'Tarifas Riego Agricola'!$BZ$16+T110*'Tarifas Riego Agricola'!$BZ$17),250*U110)-SUM(V107:V110),IF('Carga de datos'!$C$11=2,(IF((T109*'Tarifas Riego Agricola'!$BZ$12+T110*'Tarifas Riego Agricola'!$BZ$13)&gt;250*U110,(T109*'Tarifas Riego Agricola'!$BZ$12+T110*'Tarifas Riego Agricola'!$BZ$13),250*U110)-SUM(V107:V110)),0))</f>
        <v>-6356.0411747835496</v>
      </c>
      <c r="W112" s="15">
        <f>V112</f>
        <v>-6356.0411747835496</v>
      </c>
      <c r="Y112" s="5" t="s">
        <v>16</v>
      </c>
      <c r="Z112" s="5"/>
      <c r="AA112" s="15"/>
      <c r="AB112" s="15">
        <f>IF('Carga de datos'!$C$11=1,IF((Z109*'Tarifas Riego Agricola'!$CA$16+Z110*'Tarifas Riego Agricola'!$CA$17)&gt;250*AA110,(Z109*'Tarifas Riego Agricola'!$CA$16+Z110*'Tarifas Riego Agricola'!$CA$17),250*AA110)-SUM(AB107:AB110),IF('Carga de datos'!$C$11=2,(IF((Z109*'Tarifas Riego Agricola'!$CA$12+Z110*'Tarifas Riego Agricola'!$CA$13)&gt;250*AA110,(Z109*'Tarifas Riego Agricola'!$CA$12+Z110*'Tarifas Riego Agricola'!$CA$13),250*AA110)-SUM(AB107:AB110)),0))</f>
        <v>-5781.663471234906</v>
      </c>
      <c r="AC112" s="15">
        <f>AB112</f>
        <v>-5781.663471234906</v>
      </c>
      <c r="AE112" s="5" t="s">
        <v>16</v>
      </c>
      <c r="AF112" s="5"/>
      <c r="AG112" s="15"/>
      <c r="AH112" s="15">
        <f>IF('Carga de datos'!$C$11=1,IF((AF109*'Tarifas Riego Agricola'!$CB$16+AF110*'Tarifas Riego Agricola'!$CB$17)&gt;250*AG110,(AF109*'Tarifas Riego Agricola'!$CB$16+AF110*'Tarifas Riego Agricola'!$CB$17),250*AG110)-SUM(AH107:AH110),IF('Carga de datos'!$C$11=2,(IF((AF109*'Tarifas Riego Agricola'!$CB$12+AF110*'Tarifas Riego Agricola'!$CB$13)&gt;250*AG110,(AF109*'Tarifas Riego Agricola'!$CB$12+AF110*'Tarifas Riego Agricola'!$CB$13),250*AG110)-SUM(AH107:AH110)),0))</f>
        <v>-5117.3096623946221</v>
      </c>
      <c r="AI112" s="15">
        <f>AH112</f>
        <v>-5117.3096623946221</v>
      </c>
      <c r="AK112" s="5" t="s">
        <v>16</v>
      </c>
      <c r="AL112" s="5"/>
      <c r="AM112" s="15"/>
      <c r="AN112" s="15">
        <f>IF('Carga de datos'!$C$11=1,IF((AL109*'Tarifas Riego Agricola'!$CC$16+AL110*'Tarifas Riego Agricola'!$CC$17)&gt;250*AM110,(AL109*'Tarifas Riego Agricola'!$CC$16+AL110*'Tarifas Riego Agricola'!$CC$17),250*AM110)-SUM(AN107:AN110),IF('Carga de datos'!$C$11=2,(IF((AL109*'Tarifas Riego Agricola'!$CC$12+AL110*'Tarifas Riego Agricola'!$CC$13)&gt;250*AM110,(AL109*'Tarifas Riego Agricola'!$CC$12+AL110*'Tarifas Riego Agricola'!$CC$13),250*AM110)-SUM(AN107:AN110)),0))</f>
        <v>-5784.2806937229434</v>
      </c>
      <c r="AO112" s="15">
        <f>AN112</f>
        <v>-5784.2806937229434</v>
      </c>
      <c r="AQ112" s="5" t="s">
        <v>16</v>
      </c>
      <c r="AR112" s="5"/>
      <c r="AS112" s="15"/>
      <c r="AT112" s="15">
        <f>IF('Carga de datos'!$C$11=1,IF((AR109*'Tarifas Riego Agricola'!$CD$16+AR110*'Tarifas Riego Agricola'!$CD$17)&gt;250*AS110,(AR109*'Tarifas Riego Agricola'!$CD$16+AR110*'Tarifas Riego Agricola'!$CD$17),250*AS110)-SUM(AT107:AT110),IF('Carga de datos'!$C$11=2,(IF((AR109*'Tarifas Riego Agricola'!$CD$12+AR110*'Tarifas Riego Agricola'!$CD$13)&gt;250*AS110,(AR109*'Tarifas Riego Agricola'!$CD$12+AR110*'Tarifas Riego Agricola'!$CD$13),250*AS110)-SUM(AT107:AT110)),0))</f>
        <v>-7522.6413946727625</v>
      </c>
      <c r="AU112" s="15">
        <f>AT112</f>
        <v>-7522.6413946727625</v>
      </c>
      <c r="AW112" s="5" t="s">
        <v>16</v>
      </c>
      <c r="AX112" s="5"/>
      <c r="AY112" s="15"/>
      <c r="AZ112" s="15">
        <f>IF('Carga de datos'!$C$11=1,IF((AX109*'Tarifas Riego Agricola'!$CE$16+AX110*'Tarifas Riego Agricola'!$CE$17)&gt;250*AY110,(AX109*'Tarifas Riego Agricola'!$CE$16+AX110*'Tarifas Riego Agricola'!$CE$17),250*AY110)-SUM(AZ107:AZ110),IF('Carga de datos'!$C$11=2,(IF((AX109*'Tarifas Riego Agricola'!$CE$12+AX110*'Tarifas Riego Agricola'!$CE$13)&gt;250*AY110,(AX109*'Tarifas Riego Agricola'!$CE$12+AX110*'Tarifas Riego Agricola'!$CE$13),250*AY110)-SUM(AZ107:AZ110)),0))</f>
        <v>-8597.0508493677371</v>
      </c>
      <c r="BA112" s="15">
        <f>AZ112</f>
        <v>-8597.0508493677371</v>
      </c>
      <c r="BC112" s="5" t="s">
        <v>16</v>
      </c>
      <c r="BD112" s="5"/>
      <c r="BE112" s="15"/>
      <c r="BF112" s="15">
        <f>IF('Carga de datos'!$C$11=1,IF((BD109*'Tarifas Riego Agricola'!$CF$16+BD110*'Tarifas Riego Agricola'!$CF$17)&gt;250*BE110,(BD109*'Tarifas Riego Agricola'!$CF$16+BD110*'Tarifas Riego Agricola'!$CF$17),250*BE110)-SUM(BF107:BF110),IF('Carga de datos'!$C$11=2,(IF((BD109*'Tarifas Riego Agricola'!$CF$12+BD110*'Tarifas Riego Agricola'!$CF$13)&gt;250*BE110,(BD109*'Tarifas Riego Agricola'!$CF$12+BD110*'Tarifas Riego Agricola'!$CF$13),250*BE110)-SUM(BF107:BF110)),0))</f>
        <v>-9187.5389017643538</v>
      </c>
      <c r="BG112" s="15">
        <f>BF112</f>
        <v>-9187.5389017643538</v>
      </c>
      <c r="BI112" s="5" t="s">
        <v>16</v>
      </c>
      <c r="BJ112" s="5"/>
      <c r="BK112" s="15"/>
      <c r="BL112" s="15">
        <f>IF('Carga de datos'!$C$11=1,IF((BJ109*'Tarifas Riego Agricola'!$CG$16+BJ110*'Tarifas Riego Agricola'!$CG$17)&gt;250*BK110,(BJ109*'Tarifas Riego Agricola'!$CG$16+BJ110*'Tarifas Riego Agricola'!$CG$17),250*BK110)-SUM(BL107:BL110),IF('Carga de datos'!$C$11=2,(IF((BJ109*'Tarifas Riego Agricola'!$CG$12+BJ110*'Tarifas Riego Agricola'!$CG$13)&gt;250*BK110,(BJ109*'Tarifas Riego Agricola'!$CG$12+BJ110*'Tarifas Riego Agricola'!$CG$13),250*BK110)-SUM(BL107:BL110)),0))</f>
        <v>-10268.65800183698</v>
      </c>
      <c r="BM112" s="15">
        <f>BL112</f>
        <v>-10268.65800183698</v>
      </c>
      <c r="BO112" s="5" t="s">
        <v>16</v>
      </c>
      <c r="BP112" s="5"/>
      <c r="BQ112" s="15"/>
      <c r="BR112" s="15">
        <f>IF('Carga de datos'!$C$11=1,IF((BP109*'Tarifas Riego Agricola'!$CH$16+BP110*'Tarifas Riego Agricola'!$CH$17)&gt;250*BQ110,(BP109*'Tarifas Riego Agricola'!$CH$16+BP110*'Tarifas Riego Agricola'!$CH$17),250*BQ110)-SUM(BR107:BR110),IF('Carga de datos'!$C$11=2,(IF((BP109*'Tarifas Riego Agricola'!$CH$12+BP110*'Tarifas Riego Agricola'!$CH$13)&gt;250*BQ110,(BP109*'Tarifas Riego Agricola'!$CH$12+BP110*'Tarifas Riego Agricola'!$CH$13),250*BQ110)-SUM(BR107:BR110)),0))</f>
        <v>-9245.7095794600136</v>
      </c>
      <c r="BS112" s="15">
        <f>BR112</f>
        <v>-9245.7095794600136</v>
      </c>
    </row>
    <row r="113" spans="1:71" x14ac:dyDescent="0.25">
      <c r="A113" s="5" t="s">
        <v>15</v>
      </c>
      <c r="B113" s="14">
        <v>0.03</v>
      </c>
      <c r="C113" s="15"/>
      <c r="D113" s="15">
        <f>SUM(D107:D112)*((100/97)-1)</f>
        <v>193.03945750504434</v>
      </c>
      <c r="E113" s="15">
        <f>D113</f>
        <v>193.03945750504434</v>
      </c>
      <c r="F113" s="16"/>
      <c r="G113" s="5" t="s">
        <v>15</v>
      </c>
      <c r="H113" s="14">
        <v>0.03</v>
      </c>
      <c r="I113" s="15"/>
      <c r="J113" s="15">
        <f>SUM(J107:J112)*((100/97)-1)</f>
        <v>165.5256199613396</v>
      </c>
      <c r="K113" s="15">
        <f>J113</f>
        <v>165.5256199613396</v>
      </c>
      <c r="M113" s="5" t="s">
        <v>15</v>
      </c>
      <c r="N113" s="14">
        <v>0.03</v>
      </c>
      <c r="O113" s="15"/>
      <c r="P113" s="15">
        <f>SUM(P107:P112)*((100/97)-1)</f>
        <v>134.1585097988347</v>
      </c>
      <c r="Q113" s="15">
        <f>P113</f>
        <v>134.1585097988347</v>
      </c>
      <c r="S113" s="5" t="s">
        <v>15</v>
      </c>
      <c r="T113" s="14">
        <v>0.03</v>
      </c>
      <c r="U113" s="15"/>
      <c r="V113" s="15">
        <f>SUM(V107:V112)*((100/97)-1)</f>
        <v>106.37388374999964</v>
      </c>
      <c r="W113" s="15">
        <f>V113</f>
        <v>106.37388374999964</v>
      </c>
      <c r="Y113" s="5" t="s">
        <v>15</v>
      </c>
      <c r="Z113" s="14">
        <v>0.03</v>
      </c>
      <c r="AA113" s="15"/>
      <c r="AB113" s="15">
        <f>SUM(AB107:AB112)*((100/97)-1)</f>
        <v>72.863666018267779</v>
      </c>
      <c r="AC113" s="15">
        <f>AB113</f>
        <v>72.863666018267779</v>
      </c>
      <c r="AE113" s="5" t="s">
        <v>15</v>
      </c>
      <c r="AF113" s="14">
        <v>0.03</v>
      </c>
      <c r="AG113" s="15"/>
      <c r="AH113" s="15">
        <f>SUM(AH107:AH112)*((100/97)-1)</f>
        <v>56.909366747001442</v>
      </c>
      <c r="AI113" s="15">
        <f>AH113</f>
        <v>56.909366747001442</v>
      </c>
      <c r="AK113" s="5" t="s">
        <v>15</v>
      </c>
      <c r="AL113" s="14">
        <v>0.03</v>
      </c>
      <c r="AM113" s="15"/>
      <c r="AN113" s="15">
        <f>SUM(AN107:AN112)*((100/97)-1)</f>
        <v>73.708016125652449</v>
      </c>
      <c r="AO113" s="15">
        <f>AN113</f>
        <v>73.708016125652449</v>
      </c>
      <c r="AQ113" s="5" t="s">
        <v>15</v>
      </c>
      <c r="AR113" s="14">
        <v>0.03</v>
      </c>
      <c r="AS113" s="15"/>
      <c r="AT113" s="15">
        <f>SUM(AT107:AT112)*((100/97)-1)</f>
        <v>142.28195251570912</v>
      </c>
      <c r="AU113" s="15">
        <f>AT113</f>
        <v>142.28195251570912</v>
      </c>
      <c r="AW113" s="5" t="s">
        <v>15</v>
      </c>
      <c r="AX113" s="14">
        <v>0.03</v>
      </c>
      <c r="AY113" s="15"/>
      <c r="AZ113" s="15">
        <f>SUM(AZ107:AZ112)*((100/97)-1)</f>
        <v>193.33751184117091</v>
      </c>
      <c r="BA113" s="15">
        <f>AZ113</f>
        <v>193.33751184117091</v>
      </c>
      <c r="BC113" s="5" t="s">
        <v>15</v>
      </c>
      <c r="BD113" s="14">
        <v>0.03</v>
      </c>
      <c r="BE113" s="15"/>
      <c r="BF113" s="15">
        <f>SUM(BF107:BF112)*((100/97)-1)</f>
        <v>218.92439854522959</v>
      </c>
      <c r="BG113" s="15">
        <f>BF113</f>
        <v>218.92439854522959</v>
      </c>
      <c r="BI113" s="5" t="s">
        <v>15</v>
      </c>
      <c r="BJ113" s="14">
        <v>0.03</v>
      </c>
      <c r="BK113" s="15"/>
      <c r="BL113" s="15">
        <f>SUM(BL107:BL112)*((100/97)-1)</f>
        <v>282.66427767440848</v>
      </c>
      <c r="BM113" s="15">
        <f>BL113</f>
        <v>282.66427767440848</v>
      </c>
      <c r="BO113" s="5" t="s">
        <v>15</v>
      </c>
      <c r="BP113" s="14">
        <v>0.03</v>
      </c>
      <c r="BQ113" s="15"/>
      <c r="BR113" s="15">
        <f>SUM(BR107:BR112)*((100/97)-1)</f>
        <v>245.85870539091968</v>
      </c>
      <c r="BS113" s="15">
        <f>BR113</f>
        <v>245.85870539091968</v>
      </c>
    </row>
    <row r="114" spans="1:71" x14ac:dyDescent="0.25">
      <c r="A114" s="16" t="s">
        <v>17</v>
      </c>
      <c r="B114" s="16"/>
      <c r="C114" s="17"/>
      <c r="D114" s="35">
        <f>IF('Carga de datos'!$C$11=3,IF((SUM(D107:D113)-'Calculos Sin Estabilizacion'!D113)&gt;250*'Calculos Sin Estabilizacion'!C110,SUM(D107:D113),250*'Calculos Sin Estabilizacion'!C110+250*'Calculos Sin Estabilizacion'!C110*((100/97)-1)),SUM(D107:D113))</f>
        <v>6434.6485835015001</v>
      </c>
      <c r="E114" s="35">
        <f>IF('Carga de datos'!$C$11=3,IF((SUM(E107:E113)-'Calculos Sin Estabilizacion'!E113)&gt;250*'Calculos Sin Estabilizacion'!C110,SUM(E107:E113),250*'Calculos Sin Estabilizacion'!C110+250*'Calculos Sin Estabilizacion'!C110*((100/97)-1)),SUM(E107:E113))</f>
        <v>10439.243273991931</v>
      </c>
      <c r="F114" s="5"/>
      <c r="G114" s="16" t="s">
        <v>17</v>
      </c>
      <c r="H114" s="16"/>
      <c r="I114" s="17"/>
      <c r="J114" s="35">
        <f>IF('Carga de datos'!$C$11=3,IF((SUM(J107:J113)-'Calculos Sin Estabilizacion'!J113)&gt;250*'Calculos Sin Estabilizacion'!I110,SUM(J107:J113),250*'Calculos Sin Estabilizacion'!I110+250*'Calculos Sin Estabilizacion'!I110*((100/97)-1)),SUM(J107:J113))</f>
        <v>5517.520665378006</v>
      </c>
      <c r="K114" s="35">
        <f>IF('Carga de datos'!$C$11=3,IF((SUM(K107:K113)-'Calculos Sin Estabilizacion'!K113)&gt;250*'Calculos Sin Estabilizacion'!I110,SUM(K107:K113),250*'Calculos Sin Estabilizacion'!I110+250*'Calculos Sin Estabilizacion'!I110*((100/97)-1)),SUM(K107:K113))</f>
        <v>8921.9976729537666</v>
      </c>
      <c r="M114" s="16" t="s">
        <v>17</v>
      </c>
      <c r="N114" s="16"/>
      <c r="O114" s="17"/>
      <c r="P114" s="35">
        <f>IF('Carga de datos'!$C$11=3,IF((SUM(P107:P113)-'Calculos Sin Estabilizacion'!P113)&gt;250*'Calculos Sin Estabilizacion'!O110,SUM(P107:P113),250*'Calculos Sin Estabilizacion'!O110+250*'Calculos Sin Estabilizacion'!O110*((100/97)-1)),SUM(P107:P113))</f>
        <v>4471.9503266278389</v>
      </c>
      <c r="Q114" s="35">
        <f>IF('Carga de datos'!$C$11=3,IF((SUM(Q107:Q113)-'Calculos Sin Estabilizacion'!Q113)&gt;250*'Calculos Sin Estabilizacion'!O110,SUM(Q107:Q113),250*'Calculos Sin Estabilizacion'!O110+250*'Calculos Sin Estabilizacion'!O110*((100/97)-1)),SUM(Q107:Q113))</f>
        <v>7474.5142205672346</v>
      </c>
      <c r="S114" s="16" t="s">
        <v>17</v>
      </c>
      <c r="T114" s="16"/>
      <c r="U114" s="17"/>
      <c r="V114" s="35">
        <f>IF('Carga de datos'!$C$11=3,IF((SUM(V107:V113)-'Calculos Sin Estabilizacion'!V113)&gt;250*'Calculos Sin Estabilizacion'!U110,SUM(V107:V113),250*'Calculos Sin Estabilizacion'!U110+250*'Calculos Sin Estabilizacion'!U110*((100/97)-1)),SUM(V107:V113))</f>
        <v>3545.7961249999998</v>
      </c>
      <c r="W114" s="35">
        <f>IF('Carga de datos'!$C$11=3,IF((SUM(W107:W113)-'Calculos Sin Estabilizacion'!W113)&gt;250*'Calculos Sin Estabilizacion'!U110,SUM(W107:W113),250*'Calculos Sin Estabilizacion'!U110+250*'Calculos Sin Estabilizacion'!U110*((100/97)-1)),SUM(W107:W113))</f>
        <v>5746.1153901515163</v>
      </c>
      <c r="Y114" s="16" t="s">
        <v>17</v>
      </c>
      <c r="Z114" s="16"/>
      <c r="AA114" s="17"/>
      <c r="AB114" s="35">
        <f>IF('Carga de datos'!$C$11=3,IF((SUM(AB107:AB113)-'Calculos Sin Estabilizacion'!AB113)&gt;250*'Calculos Sin Estabilizacion'!AA110,SUM(AB107:AB113),250*'Calculos Sin Estabilizacion'!AA110+250*'Calculos Sin Estabilizacion'!AA110*((100/97)-1)),SUM(AB107:AB113))</f>
        <v>2428.7888672756012</v>
      </c>
      <c r="AC114" s="35">
        <f>IF('Carga de datos'!$C$11=3,IF((SUM(AC107:AC113)-'Calculos Sin Estabilizacion'!AC113)&gt;250*'Calculos Sin Estabilizacion'!AA110,SUM(AC107:AC113),250*'Calculos Sin Estabilizacion'!AA110+250*'Calculos Sin Estabilizacion'!AA110*((100/97)-1)),SUM(AC107:AC113))</f>
        <v>9038.7577513038541</v>
      </c>
      <c r="AE114" s="16" t="s">
        <v>17</v>
      </c>
      <c r="AF114" s="16"/>
      <c r="AG114" s="17"/>
      <c r="AH114" s="35">
        <f>IF('Carga de datos'!$C$11=3,IF((SUM(AH107:AH113)-'Calculos Sin Estabilizacion'!AH113)&gt;250*'Calculos Sin Estabilizacion'!AG110,SUM(AH107:AH113),250*'Calculos Sin Estabilizacion'!AG110+250*'Calculos Sin Estabilizacion'!AG110*((100/97)-1)),SUM(AH107:AH113))</f>
        <v>1896.9788915667214</v>
      </c>
      <c r="AI114" s="35">
        <f>IF('Carga de datos'!$C$11=3,IF((SUM(AI107:AI113)-'Calculos Sin Estabilizacion'!AI113)&gt;250*'Calculos Sin Estabilizacion'!AG110,SUM(AI107:AI113),250*'Calculos Sin Estabilizacion'!AG110+250*'Calculos Sin Estabilizacion'!AG110*((100/97)-1)),SUM(AI107:AI113))</f>
        <v>6563.0121856542146</v>
      </c>
      <c r="AK114" s="16" t="s">
        <v>17</v>
      </c>
      <c r="AL114" s="16"/>
      <c r="AM114" s="17"/>
      <c r="AN114" s="35">
        <f>IF('Carga de datos'!$C$11=3,IF((SUM(AN107:AN113)-'Calculos Sin Estabilizacion'!AN113)&gt;250*'Calculos Sin Estabilizacion'!AM110,SUM(AN107:AN113),250*'Calculos Sin Estabilizacion'!AM110+250*'Calculos Sin Estabilizacion'!AM110*((100/97)-1)),SUM(AN107:AN113))</f>
        <v>2456.9338708550904</v>
      </c>
      <c r="AO114" s="35">
        <f>IF('Carga de datos'!$C$11=3,IF((SUM(AO107:AO113)-'Calculos Sin Estabilizacion'!AO113)&gt;250*'Calculos Sin Estabilizacion'!AM110,SUM(AO107:AO113),250*'Calculos Sin Estabilizacion'!AM110+250*'Calculos Sin Estabilizacion'!AM110*((100/97)-1)),SUM(AO107:AO113))</f>
        <v>9076.2679433659159</v>
      </c>
      <c r="AQ114" s="16" t="s">
        <v>17</v>
      </c>
      <c r="AR114" s="16"/>
      <c r="AS114" s="17"/>
      <c r="AT114" s="35">
        <f>IF('Carga de datos'!$C$11=3,IF((SUM(AT107:AT113)-'Calculos Sin Estabilizacion'!AT113)&gt;250*'Calculos Sin Estabilizacion'!AS110,SUM(AT107:AT113),250*'Calculos Sin Estabilizacion'!AS110+250*'Calculos Sin Estabilizacion'!AS110*((100/97)-1)),SUM(AT107:AT113))</f>
        <v>4742.7317505236542</v>
      </c>
      <c r="AU114" s="35">
        <f>IF('Carga de datos'!$C$11=3,IF((SUM(AU107:AU113)-'Calculos Sin Estabilizacion'!AU113)&gt;250*'Calculos Sin Estabilizacion'!AS110,SUM(AU107:AU113),250*'Calculos Sin Estabilizacion'!AS110+250*'Calculos Sin Estabilizacion'!AS110*((100/97)-1)),SUM(AU107:AU113))</f>
        <v>16507.20478801084</v>
      </c>
      <c r="AW114" s="16" t="s">
        <v>17</v>
      </c>
      <c r="AX114" s="16"/>
      <c r="AY114" s="17"/>
      <c r="AZ114" s="35">
        <f>IF('Carga de datos'!$C$11=3,IF((SUM(AZ107:AZ113)-'Calculos Sin Estabilizacion'!AZ113)&gt;250*'Calculos Sin Estabilizacion'!AY110,SUM(AZ107:AZ113),250*'Calculos Sin Estabilizacion'!AY110+250*'Calculos Sin Estabilizacion'!AY110*((100/97)-1)),SUM(AZ107:AZ113))</f>
        <v>6444.5837280390533</v>
      </c>
      <c r="BA114" s="35">
        <f>IF('Carga de datos'!$C$11=3,IF((SUM(BA107:BA113)-'Calculos Sin Estabilizacion'!BA113)&gt;250*'Calculos Sin Estabilizacion'!AY110,SUM(BA107:BA113),250*'Calculos Sin Estabilizacion'!AY110+250*'Calculos Sin Estabilizacion'!AY110*((100/97)-1)),SUM(BA107:BA113))</f>
        <v>21408.000476757439</v>
      </c>
      <c r="BC114" s="16" t="s">
        <v>17</v>
      </c>
      <c r="BD114" s="16"/>
      <c r="BE114" s="17"/>
      <c r="BF114" s="35">
        <f>IF('Carga de datos'!$C$11=3,IF((SUM(BF107:BF113)-'Calculos Sin Estabilizacion'!BF113)&gt;250*'Calculos Sin Estabilizacion'!BE110,SUM(BF107:BF113),250*'Calculos Sin Estabilizacion'!BE110+250*'Calculos Sin Estabilizacion'!BE110*((100/97)-1)),SUM(BF107:BF113))</f>
        <v>7297.4799515076784</v>
      </c>
      <c r="BG114" s="35">
        <f>IF('Carga de datos'!$C$11=3,IF((SUM(BG107:BG113)-'Calculos Sin Estabilizacion'!BG113)&gt;250*'Calculos Sin Estabilizacion'!BE110,SUM(BG107:BG113),250*'Calculos Sin Estabilizacion'!BE110+250*'Calculos Sin Estabilizacion'!BE110*((100/97)-1)),SUM(BG107:BG113))</f>
        <v>24013.612546325694</v>
      </c>
      <c r="BI114" s="16" t="s">
        <v>17</v>
      </c>
      <c r="BJ114" s="16"/>
      <c r="BK114" s="17"/>
      <c r="BL114" s="35">
        <f>IF('Carga de datos'!$C$11=3,IF((SUM(BL107:BL113)-'Calculos Sin Estabilizacion'!BL113)&gt;250*'Calculos Sin Estabilizacion'!BK110,SUM(BL107:BL113),250*'Calculos Sin Estabilizacion'!BK110+250*'Calculos Sin Estabilizacion'!BK110*((100/97)-1)),SUM(BL107:BL113))</f>
        <v>9422.1425891469826</v>
      </c>
      <c r="BM114" s="35">
        <f>IF('Carga de datos'!$C$11=3,IF((SUM(BM107:BM113)-'Calculos Sin Estabilizacion'!BM113)&gt;250*'Calculos Sin Estabilizacion'!BK110,SUM(BM107:BM113),250*'Calculos Sin Estabilizacion'!BK110+250*'Calculos Sin Estabilizacion'!BK110*((100/97)-1)),SUM(BM107:BM113))</f>
        <v>29384.206502552657</v>
      </c>
      <c r="BO114" s="16" t="s">
        <v>17</v>
      </c>
      <c r="BP114" s="16"/>
      <c r="BQ114" s="17"/>
      <c r="BR114" s="35">
        <f>IF('Carga de datos'!$C$11=3,IF((SUM(BR107:BR113)-'Calculos Sin Estabilizacion'!BR113)&gt;250*'Calculos Sin Estabilizacion'!BQ110,SUM(BR107:BR113),250*'Calculos Sin Estabilizacion'!BQ110+250*'Calculos Sin Estabilizacion'!BQ110*((100/97)-1)),SUM(BR107:BR113))</f>
        <v>8195.290179697351</v>
      </c>
      <c r="BS114" s="35">
        <f>IF('Carga de datos'!$C$11=3,IF((SUM(BS107:BS113)-'Calculos Sin Estabilizacion'!BS113)&gt;250*'Calculos Sin Estabilizacion'!BQ110,SUM(BS107:BS113),250*'Calculos Sin Estabilizacion'!BQ110+250*'Calculos Sin Estabilizacion'!BQ110*((100/97)-1)),SUM(BS107:BS113))</f>
        <v>25137.415444905837</v>
      </c>
    </row>
    <row r="115" spans="1:71" x14ac:dyDescent="0.25">
      <c r="A115" s="5" t="s">
        <v>18</v>
      </c>
      <c r="B115" s="18">
        <v>0.27</v>
      </c>
      <c r="C115" s="15"/>
      <c r="D115" s="15">
        <f>+D114*B115</f>
        <v>1737.3551175454052</v>
      </c>
      <c r="E115" s="26"/>
      <c r="F115" s="5"/>
      <c r="G115" s="5" t="s">
        <v>18</v>
      </c>
      <c r="H115" s="18">
        <v>0.27</v>
      </c>
      <c r="I115" s="15"/>
      <c r="J115" s="15">
        <f>+J114*H115</f>
        <v>1489.7305796520618</v>
      </c>
      <c r="K115" s="26"/>
      <c r="M115" s="5" t="s">
        <v>18</v>
      </c>
      <c r="N115" s="18">
        <v>0.27</v>
      </c>
      <c r="O115" s="15"/>
      <c r="P115" s="15">
        <f>+P114*N115</f>
        <v>1207.4265881895167</v>
      </c>
      <c r="Q115" s="26"/>
      <c r="S115" s="5" t="s">
        <v>18</v>
      </c>
      <c r="T115" s="18">
        <v>0.27</v>
      </c>
      <c r="U115" s="15"/>
      <c r="V115" s="15">
        <f>+V114*T115</f>
        <v>957.36495375000004</v>
      </c>
      <c r="W115" s="26"/>
      <c r="Y115" s="5" t="s">
        <v>18</v>
      </c>
      <c r="Z115" s="18">
        <v>0.27</v>
      </c>
      <c r="AA115" s="15"/>
      <c r="AB115" s="15">
        <f>+AB114*Z115</f>
        <v>655.77299416441235</v>
      </c>
      <c r="AC115" s="26"/>
      <c r="AE115" s="5" t="s">
        <v>18</v>
      </c>
      <c r="AF115" s="18">
        <v>0.27</v>
      </c>
      <c r="AG115" s="15"/>
      <c r="AH115" s="15">
        <f>+AH114*AF115</f>
        <v>512.18430072301476</v>
      </c>
      <c r="AI115" s="26"/>
      <c r="AK115" s="5" t="s">
        <v>18</v>
      </c>
      <c r="AL115" s="18">
        <v>0.27</v>
      </c>
      <c r="AM115" s="15"/>
      <c r="AN115" s="15">
        <f>+AN114*AL115</f>
        <v>663.3721451308744</v>
      </c>
      <c r="AO115" s="26"/>
      <c r="AQ115" s="5" t="s">
        <v>18</v>
      </c>
      <c r="AR115" s="18">
        <v>0.27</v>
      </c>
      <c r="AS115" s="15"/>
      <c r="AT115" s="15">
        <f>+AT114*AR115</f>
        <v>1280.5375726413868</v>
      </c>
      <c r="AU115" s="26"/>
      <c r="AW115" s="5" t="s">
        <v>18</v>
      </c>
      <c r="AX115" s="18">
        <v>0.27</v>
      </c>
      <c r="AY115" s="15"/>
      <c r="AZ115" s="15">
        <f>+AZ114*AX115</f>
        <v>1740.0376065705445</v>
      </c>
      <c r="BA115" s="26"/>
      <c r="BC115" s="5" t="s">
        <v>18</v>
      </c>
      <c r="BD115" s="18">
        <v>0.27</v>
      </c>
      <c r="BE115" s="15"/>
      <c r="BF115" s="15">
        <f>+BF114*BD115</f>
        <v>1970.3195869070732</v>
      </c>
      <c r="BG115" s="26"/>
      <c r="BI115" s="5" t="s">
        <v>18</v>
      </c>
      <c r="BJ115" s="18">
        <v>0.27</v>
      </c>
      <c r="BK115" s="15"/>
      <c r="BL115" s="15">
        <f>+BL114*BJ115</f>
        <v>2543.9784990696853</v>
      </c>
      <c r="BM115" s="26"/>
      <c r="BO115" s="5" t="s">
        <v>18</v>
      </c>
      <c r="BP115" s="18">
        <v>0.27</v>
      </c>
      <c r="BQ115" s="15"/>
      <c r="BR115" s="15">
        <f>+BR114*BP115</f>
        <v>2212.7283485182847</v>
      </c>
      <c r="BS115" s="26"/>
    </row>
    <row r="116" spans="1:71" x14ac:dyDescent="0.25">
      <c r="A116" s="5" t="s">
        <v>19</v>
      </c>
      <c r="B116" s="19">
        <v>1.4999999999999999E-2</v>
      </c>
      <c r="C116" s="15"/>
      <c r="D116" s="15">
        <f>E114*B116</f>
        <v>156.58864910987896</v>
      </c>
      <c r="E116" s="15"/>
      <c r="F116" s="5"/>
      <c r="G116" s="5" t="s">
        <v>19</v>
      </c>
      <c r="H116" s="19">
        <v>1.4999999999999999E-2</v>
      </c>
      <c r="I116" s="15"/>
      <c r="J116" s="15">
        <f>K114*H116</f>
        <v>133.82996509430649</v>
      </c>
      <c r="K116" s="15"/>
      <c r="M116" s="5" t="s">
        <v>19</v>
      </c>
      <c r="N116" s="19">
        <v>1.4999999999999999E-2</v>
      </c>
      <c r="O116" s="15"/>
      <c r="P116" s="15">
        <f>Q114*N116</f>
        <v>112.11771330850851</v>
      </c>
      <c r="Q116" s="15"/>
      <c r="S116" s="5" t="s">
        <v>19</v>
      </c>
      <c r="T116" s="19">
        <v>1.4999999999999999E-2</v>
      </c>
      <c r="U116" s="15"/>
      <c r="V116" s="15">
        <f>W114*T116</f>
        <v>86.191730852272741</v>
      </c>
      <c r="W116" s="15"/>
      <c r="Y116" s="5" t="s">
        <v>19</v>
      </c>
      <c r="Z116" s="19">
        <v>1.4999999999999999E-2</v>
      </c>
      <c r="AA116" s="15"/>
      <c r="AB116" s="15">
        <f>AC114*Z116</f>
        <v>135.5813662695578</v>
      </c>
      <c r="AC116" s="15"/>
      <c r="AE116" s="5" t="s">
        <v>19</v>
      </c>
      <c r="AF116" s="19">
        <v>1.4999999999999999E-2</v>
      </c>
      <c r="AG116" s="15"/>
      <c r="AH116" s="15">
        <f>AI114*AF116</f>
        <v>98.445182784813213</v>
      </c>
      <c r="AI116" s="15"/>
      <c r="AK116" s="5" t="s">
        <v>19</v>
      </c>
      <c r="AL116" s="19">
        <v>1.4999999999999999E-2</v>
      </c>
      <c r="AM116" s="15"/>
      <c r="AN116" s="15">
        <f>AO114*AL116</f>
        <v>136.14401915048873</v>
      </c>
      <c r="AO116" s="15"/>
      <c r="AQ116" s="5" t="s">
        <v>19</v>
      </c>
      <c r="AR116" s="19">
        <v>1.4999999999999999E-2</v>
      </c>
      <c r="AS116" s="15"/>
      <c r="AT116" s="15">
        <f>AU114*AR116</f>
        <v>247.60807182016259</v>
      </c>
      <c r="AU116" s="15"/>
      <c r="AW116" s="5" t="s">
        <v>19</v>
      </c>
      <c r="AX116" s="19">
        <v>1.4999999999999999E-2</v>
      </c>
      <c r="AY116" s="15"/>
      <c r="AZ116" s="15">
        <f>BA114*AX116</f>
        <v>321.12000715136156</v>
      </c>
      <c r="BA116" s="15"/>
      <c r="BC116" s="5" t="s">
        <v>19</v>
      </c>
      <c r="BD116" s="19">
        <v>1.4999999999999999E-2</v>
      </c>
      <c r="BE116" s="15"/>
      <c r="BF116" s="15">
        <f>BG114*BD116</f>
        <v>360.20418819488538</v>
      </c>
      <c r="BG116" s="15"/>
      <c r="BI116" s="5" t="s">
        <v>19</v>
      </c>
      <c r="BJ116" s="19">
        <v>1.4999999999999999E-2</v>
      </c>
      <c r="BK116" s="15"/>
      <c r="BL116" s="15">
        <f>BM114*BJ116</f>
        <v>440.76309753828986</v>
      </c>
      <c r="BM116" s="15"/>
      <c r="BO116" s="5" t="s">
        <v>19</v>
      </c>
      <c r="BP116" s="19">
        <v>1.4999999999999999E-2</v>
      </c>
      <c r="BQ116" s="15"/>
      <c r="BR116" s="15">
        <f>BS114*BP116</f>
        <v>377.06123167358754</v>
      </c>
      <c r="BS116" s="15"/>
    </row>
    <row r="117" spans="1:71" x14ac:dyDescent="0.25">
      <c r="A117" s="5" t="s">
        <v>20</v>
      </c>
      <c r="B117" s="19">
        <v>0.05</v>
      </c>
      <c r="C117" s="15"/>
      <c r="D117" s="15">
        <f>E114*B117</f>
        <v>521.96216369959654</v>
      </c>
      <c r="E117" s="15"/>
      <c r="F117" s="5"/>
      <c r="G117" s="5" t="s">
        <v>20</v>
      </c>
      <c r="H117" s="19">
        <v>0.05</v>
      </c>
      <c r="I117" s="15"/>
      <c r="J117" s="15">
        <f>K114*H117</f>
        <v>446.09988364768833</v>
      </c>
      <c r="K117" s="15"/>
      <c r="M117" s="5" t="s">
        <v>20</v>
      </c>
      <c r="N117" s="19">
        <v>0.05</v>
      </c>
      <c r="O117" s="15"/>
      <c r="P117" s="15">
        <f>Q114*N117</f>
        <v>373.72571102836173</v>
      </c>
      <c r="Q117" s="15"/>
      <c r="S117" s="5" t="s">
        <v>20</v>
      </c>
      <c r="T117" s="19">
        <v>0.05</v>
      </c>
      <c r="U117" s="15"/>
      <c r="V117" s="15">
        <f>W114*T117</f>
        <v>287.3057695075758</v>
      </c>
      <c r="W117" s="15"/>
      <c r="Y117" s="5" t="s">
        <v>20</v>
      </c>
      <c r="Z117" s="19">
        <v>0.05</v>
      </c>
      <c r="AA117" s="15"/>
      <c r="AB117" s="15">
        <f>AC114*Z117</f>
        <v>451.93788756519274</v>
      </c>
      <c r="AC117" s="15"/>
      <c r="AE117" s="5" t="s">
        <v>20</v>
      </c>
      <c r="AF117" s="19">
        <v>0.05</v>
      </c>
      <c r="AG117" s="15"/>
      <c r="AH117" s="15">
        <f>AI114*AF117</f>
        <v>328.15060928271078</v>
      </c>
      <c r="AI117" s="15"/>
      <c r="AK117" s="5" t="s">
        <v>20</v>
      </c>
      <c r="AL117" s="19">
        <v>0.05</v>
      </c>
      <c r="AM117" s="15"/>
      <c r="AN117" s="15">
        <f>AO114*AL117</f>
        <v>453.81339716829581</v>
      </c>
      <c r="AO117" s="15"/>
      <c r="AQ117" s="5" t="s">
        <v>20</v>
      </c>
      <c r="AR117" s="19">
        <v>0.05</v>
      </c>
      <c r="AS117" s="15"/>
      <c r="AT117" s="15">
        <f>AU114*AR117</f>
        <v>825.36023940054201</v>
      </c>
      <c r="AU117" s="15"/>
      <c r="AW117" s="5" t="s">
        <v>20</v>
      </c>
      <c r="AX117" s="19">
        <v>0.05</v>
      </c>
      <c r="AY117" s="15"/>
      <c r="AZ117" s="15">
        <f>BA114*AX117</f>
        <v>1070.4000238378719</v>
      </c>
      <c r="BA117" s="15"/>
      <c r="BC117" s="5" t="s">
        <v>20</v>
      </c>
      <c r="BD117" s="19">
        <v>0.05</v>
      </c>
      <c r="BE117" s="15"/>
      <c r="BF117" s="15">
        <f>BG114*BD117</f>
        <v>1200.6806273162847</v>
      </c>
      <c r="BG117" s="15"/>
      <c r="BI117" s="5" t="s">
        <v>20</v>
      </c>
      <c r="BJ117" s="19">
        <v>0.05</v>
      </c>
      <c r="BK117" s="15"/>
      <c r="BL117" s="15">
        <f>BM114*BJ117</f>
        <v>1469.210325127633</v>
      </c>
      <c r="BM117" s="15"/>
      <c r="BO117" s="5" t="s">
        <v>20</v>
      </c>
      <c r="BP117" s="19">
        <v>0.05</v>
      </c>
      <c r="BQ117" s="15"/>
      <c r="BR117" s="15">
        <f>BS114*BP117</f>
        <v>1256.8707722452918</v>
      </c>
      <c r="BS117" s="15"/>
    </row>
    <row r="118" spans="1:71" x14ac:dyDescent="0.25">
      <c r="A118" s="5" t="s">
        <v>34</v>
      </c>
      <c r="B118" s="20">
        <v>1.4999999999999999E-2</v>
      </c>
      <c r="C118" s="15"/>
      <c r="D118" s="15">
        <f>+B118*BR90</f>
        <v>85.946653965820786</v>
      </c>
      <c r="F118" s="5"/>
      <c r="G118" s="5" t="s">
        <v>34</v>
      </c>
      <c r="H118" s="20">
        <v>1.4999999999999999E-2</v>
      </c>
      <c r="I118" s="15"/>
      <c r="J118" s="15">
        <f>+H118*D114</f>
        <v>96.519728752522497</v>
      </c>
      <c r="M118" s="5" t="s">
        <v>34</v>
      </c>
      <c r="N118" s="20">
        <v>1.4999999999999999E-2</v>
      </c>
      <c r="O118" s="15"/>
      <c r="P118" s="15">
        <f>+N118*J114</f>
        <v>82.762809980670085</v>
      </c>
      <c r="S118" s="5" t="s">
        <v>34</v>
      </c>
      <c r="T118" s="20">
        <v>1.4999999999999999E-2</v>
      </c>
      <c r="U118" s="15"/>
      <c r="V118" s="15">
        <f>+T118*P114</f>
        <v>67.079254899417577</v>
      </c>
      <c r="Y118" s="5" t="s">
        <v>34</v>
      </c>
      <c r="Z118" s="20">
        <v>1.4999999999999999E-2</v>
      </c>
      <c r="AA118" s="15"/>
      <c r="AB118" s="15">
        <f>+Z118*V114</f>
        <v>53.186941874999995</v>
      </c>
      <c r="AE118" s="5" t="s">
        <v>34</v>
      </c>
      <c r="AF118" s="20">
        <v>1.4999999999999999E-2</v>
      </c>
      <c r="AG118" s="15"/>
      <c r="AH118" s="15">
        <f>+AF118*AB114</f>
        <v>36.431833009134017</v>
      </c>
      <c r="AK118" s="5" t="s">
        <v>34</v>
      </c>
      <c r="AL118" s="20">
        <v>1.4999999999999999E-2</v>
      </c>
      <c r="AM118" s="15"/>
      <c r="AN118" s="15">
        <f>+AL118*AH114</f>
        <v>28.454683373500821</v>
      </c>
      <c r="AQ118" s="5" t="s">
        <v>34</v>
      </c>
      <c r="AR118" s="20">
        <v>1.4999999999999999E-2</v>
      </c>
      <c r="AS118" s="15"/>
      <c r="AT118" s="15">
        <f>+AR118*AN114</f>
        <v>36.854008062826352</v>
      </c>
      <c r="AW118" s="5" t="s">
        <v>34</v>
      </c>
      <c r="AX118" s="20">
        <v>1.4999999999999999E-2</v>
      </c>
      <c r="AY118" s="15"/>
      <c r="AZ118" s="15">
        <f>+AX118*AT114</f>
        <v>71.140976257854817</v>
      </c>
      <c r="BC118" s="5" t="s">
        <v>34</v>
      </c>
      <c r="BD118" s="20">
        <v>1.4999999999999999E-2</v>
      </c>
      <c r="BE118" s="15"/>
      <c r="BF118" s="15">
        <f>+BD118*AZ114</f>
        <v>96.668755920585795</v>
      </c>
      <c r="BI118" s="5" t="s">
        <v>34</v>
      </c>
      <c r="BJ118" s="20">
        <v>1.4999999999999999E-2</v>
      </c>
      <c r="BK118" s="15"/>
      <c r="BL118" s="15">
        <f>+BJ118*BF114</f>
        <v>109.46219927261517</v>
      </c>
      <c r="BO118" s="5" t="s">
        <v>34</v>
      </c>
      <c r="BP118" s="20">
        <v>1.4999999999999999E-2</v>
      </c>
      <c r="BQ118" s="15"/>
      <c r="BR118" s="15">
        <f>+BP118*BL114</f>
        <v>141.33213883720472</v>
      </c>
    </row>
    <row r="119" spans="1:71" x14ac:dyDescent="0.25">
      <c r="A119" s="95" t="s">
        <v>94</v>
      </c>
      <c r="B119" s="96"/>
      <c r="C119" s="97"/>
      <c r="D119" s="97">
        <v>1100</v>
      </c>
      <c r="F119" s="5"/>
      <c r="G119" s="95" t="s">
        <v>94</v>
      </c>
      <c r="H119" s="96"/>
      <c r="I119" s="97"/>
      <c r="J119" s="97">
        <v>1100</v>
      </c>
      <c r="M119" s="95" t="s">
        <v>94</v>
      </c>
      <c r="N119" s="96"/>
      <c r="O119" s="97"/>
      <c r="P119" s="97">
        <v>1100</v>
      </c>
      <c r="S119" s="95" t="s">
        <v>94</v>
      </c>
      <c r="T119" s="96"/>
      <c r="U119" s="97"/>
      <c r="V119" s="97">
        <v>1100</v>
      </c>
      <c r="Y119" s="95" t="s">
        <v>94</v>
      </c>
      <c r="Z119" s="96"/>
      <c r="AA119" s="97"/>
      <c r="AB119" s="97">
        <v>1100</v>
      </c>
      <c r="AE119" s="95" t="s">
        <v>94</v>
      </c>
      <c r="AF119" s="96"/>
      <c r="AG119" s="97"/>
      <c r="AH119" s="97">
        <v>1100</v>
      </c>
      <c r="AK119" s="95" t="s">
        <v>94</v>
      </c>
      <c r="AL119" s="96"/>
      <c r="AM119" s="97"/>
      <c r="AN119" s="97">
        <v>1100</v>
      </c>
      <c r="AQ119" s="95" t="s">
        <v>94</v>
      </c>
      <c r="AR119" s="96"/>
      <c r="AS119" s="97"/>
      <c r="AT119" s="97">
        <v>1100</v>
      </c>
      <c r="AW119" s="95" t="s">
        <v>94</v>
      </c>
      <c r="AX119" s="96"/>
      <c r="AY119" s="97"/>
      <c r="AZ119" s="97">
        <v>1100</v>
      </c>
      <c r="BC119" s="95" t="s">
        <v>94</v>
      </c>
      <c r="BD119" s="96"/>
      <c r="BE119" s="97"/>
      <c r="BF119" s="97">
        <v>1100</v>
      </c>
      <c r="BI119" s="95" t="s">
        <v>94</v>
      </c>
      <c r="BJ119" s="96"/>
      <c r="BK119" s="97"/>
      <c r="BL119" s="97">
        <v>1100</v>
      </c>
      <c r="BO119" s="95" t="s">
        <v>94</v>
      </c>
      <c r="BP119" s="96"/>
      <c r="BQ119" s="97"/>
      <c r="BR119" s="97">
        <v>1100</v>
      </c>
    </row>
    <row r="120" spans="1:71" x14ac:dyDescent="0.25">
      <c r="A120" s="5"/>
      <c r="B120" s="5"/>
      <c r="C120" s="15"/>
      <c r="D120" s="5"/>
      <c r="F120" s="5"/>
      <c r="G120" s="5"/>
      <c r="H120" s="5"/>
      <c r="I120" s="15"/>
      <c r="J120" s="5"/>
      <c r="M120" s="5"/>
      <c r="N120" s="5"/>
      <c r="O120" s="15"/>
      <c r="P120" s="5"/>
      <c r="S120" s="5"/>
      <c r="T120" s="5"/>
      <c r="U120" s="15"/>
      <c r="V120" s="5"/>
      <c r="Y120" s="5"/>
      <c r="Z120" s="5"/>
      <c r="AA120" s="15"/>
      <c r="AB120" s="5"/>
      <c r="AE120" s="5"/>
      <c r="AF120" s="5"/>
      <c r="AG120" s="15"/>
      <c r="AH120" s="5"/>
      <c r="AK120" s="5"/>
      <c r="AL120" s="5"/>
      <c r="AM120" s="15"/>
      <c r="AN120" s="5"/>
      <c r="AQ120" s="5"/>
      <c r="AR120" s="5"/>
      <c r="AS120" s="15"/>
      <c r="AT120" s="5"/>
      <c r="AW120" s="5"/>
      <c r="AX120" s="5"/>
      <c r="AY120" s="15"/>
      <c r="AZ120" s="5"/>
      <c r="BC120" s="5"/>
      <c r="BD120" s="5"/>
      <c r="BE120" s="15"/>
      <c r="BF120" s="5"/>
      <c r="BI120" s="5"/>
      <c r="BJ120" s="5"/>
      <c r="BK120" s="15"/>
      <c r="BL120" s="5"/>
      <c r="BO120" s="5"/>
      <c r="BP120" s="5"/>
      <c r="BQ120" s="15"/>
      <c r="BR120" s="5"/>
    </row>
    <row r="121" spans="1:71" x14ac:dyDescent="0.25">
      <c r="A121" s="106" t="s">
        <v>21</v>
      </c>
      <c r="B121" s="106"/>
      <c r="C121" s="104">
        <f>(D114+C122)</f>
        <v>10036.501167822202</v>
      </c>
      <c r="D121" s="107"/>
      <c r="E121" s="108"/>
      <c r="F121" s="106"/>
      <c r="G121" s="106" t="s">
        <v>21</v>
      </c>
      <c r="H121" s="106"/>
      <c r="I121" s="104">
        <f>(J114+I122)</f>
        <v>8783.7008225245845</v>
      </c>
      <c r="J121" s="107"/>
      <c r="K121" s="108"/>
      <c r="L121" s="108"/>
      <c r="M121" s="106" t="s">
        <v>21</v>
      </c>
      <c r="N121" s="106"/>
      <c r="O121" s="104">
        <f>(P114+O122)</f>
        <v>7347.9831491348959</v>
      </c>
      <c r="P121" s="107"/>
      <c r="Q121" s="108"/>
      <c r="R121" s="108"/>
      <c r="S121" s="106" t="s">
        <v>21</v>
      </c>
      <c r="T121" s="106"/>
      <c r="U121" s="104">
        <f>(V114+U122)</f>
        <v>6043.7378340092655</v>
      </c>
      <c r="V121" s="107"/>
      <c r="W121" s="108"/>
      <c r="X121" s="108"/>
      <c r="Y121" s="106" t="s">
        <v>21</v>
      </c>
      <c r="Z121" s="106"/>
      <c r="AA121" s="104">
        <f>(AB114+AA122)</f>
        <v>4825.268057149764</v>
      </c>
      <c r="AB121" s="107"/>
      <c r="AC121" s="108"/>
      <c r="AD121" s="108"/>
      <c r="AE121" s="106" t="s">
        <v>21</v>
      </c>
      <c r="AF121" s="106"/>
      <c r="AG121" s="104">
        <f>(AH114+AG122)</f>
        <v>3972.1908173663942</v>
      </c>
      <c r="AH121" s="11"/>
      <c r="AK121" s="21" t="s">
        <v>21</v>
      </c>
      <c r="AL121" s="21"/>
      <c r="AM121" s="104">
        <f>(AN114+AM122)</f>
        <v>4838.7181156782499</v>
      </c>
      <c r="AN121" s="11"/>
      <c r="AQ121" s="21" t="s">
        <v>21</v>
      </c>
      <c r="AR121" s="21"/>
      <c r="AS121" s="98">
        <f>(AT114+AS122)*(1+'Carga de datos'!$C$37+'Carga de datos'!$D$37)</f>
        <v>10301.143417813008</v>
      </c>
      <c r="AT121" s="11"/>
      <c r="AW121" s="21" t="s">
        <v>21</v>
      </c>
      <c r="AX121" s="21"/>
      <c r="AY121" s="98">
        <f>(AZ114+AY122)*(1+'Carga de datos'!$C$37+'Carga de datos'!$D$37)</f>
        <v>13397.118508086358</v>
      </c>
      <c r="AZ121" s="11"/>
      <c r="BC121" s="21" t="s">
        <v>21</v>
      </c>
      <c r="BD121" s="21"/>
      <c r="BE121" s="98">
        <f>(BF114+BE122)*(1+'Carga de datos'!$C$37+'Carga de datos'!$D$37)</f>
        <v>14973.334614922598</v>
      </c>
      <c r="BF121" s="11"/>
      <c r="BI121" s="21" t="s">
        <v>21</v>
      </c>
      <c r="BJ121" s="21"/>
      <c r="BK121" s="98">
        <f>(BL114+BK122)*(1+'Carga de datos'!$C$37+'Carga de datos'!$D$37)</f>
        <v>18731.228009941995</v>
      </c>
      <c r="BL121" s="11"/>
      <c r="BO121" s="21" t="s">
        <v>21</v>
      </c>
      <c r="BP121" s="21"/>
      <c r="BQ121" s="98">
        <f>(BR114+BQ122)*(1+'Carga de datos'!$C$37+'Carga de datos'!$D$37)</f>
        <v>16513.260398302788</v>
      </c>
      <c r="BR121" s="11"/>
    </row>
    <row r="122" spans="1:71" x14ac:dyDescent="0.25">
      <c r="A122" s="106" t="s">
        <v>29</v>
      </c>
      <c r="B122" s="106"/>
      <c r="C122" s="104">
        <f>(SUM(D115:D119))</f>
        <v>3601.8525843207012</v>
      </c>
      <c r="D122" s="107"/>
      <c r="E122" s="108"/>
      <c r="F122" s="106"/>
      <c r="G122" s="106" t="s">
        <v>29</v>
      </c>
      <c r="H122" s="106"/>
      <c r="I122" s="104">
        <f>(SUM(J115:J119))</f>
        <v>3266.1801571465794</v>
      </c>
      <c r="J122" s="107"/>
      <c r="K122" s="108"/>
      <c r="L122" s="108"/>
      <c r="M122" s="106" t="s">
        <v>29</v>
      </c>
      <c r="N122" s="106"/>
      <c r="O122" s="104">
        <f>(SUM(P115:P119))</f>
        <v>2876.0328225070571</v>
      </c>
      <c r="P122" s="107"/>
      <c r="Q122" s="108"/>
      <c r="R122" s="108"/>
      <c r="S122" s="106" t="s">
        <v>29</v>
      </c>
      <c r="T122" s="106"/>
      <c r="U122" s="104">
        <f>(SUM(V115:V119))</f>
        <v>2497.9417090092661</v>
      </c>
      <c r="V122" s="107"/>
      <c r="W122" s="108"/>
      <c r="X122" s="108"/>
      <c r="Y122" s="106" t="s">
        <v>29</v>
      </c>
      <c r="Z122" s="106"/>
      <c r="AA122" s="104">
        <f>(SUM(AB115:AB119))</f>
        <v>2396.4791898741632</v>
      </c>
      <c r="AB122" s="107"/>
      <c r="AC122" s="108"/>
      <c r="AD122" s="108"/>
      <c r="AE122" s="106" t="s">
        <v>29</v>
      </c>
      <c r="AF122" s="106"/>
      <c r="AG122" s="104">
        <f>(SUM(AH115:AH119))</f>
        <v>2075.2119257996728</v>
      </c>
      <c r="AH122" s="11"/>
      <c r="AK122" s="21" t="s">
        <v>29</v>
      </c>
      <c r="AL122" s="21"/>
      <c r="AM122" s="104">
        <f>(SUM(AN115:AN119))</f>
        <v>2381.7842448231595</v>
      </c>
      <c r="AN122" s="11"/>
      <c r="AQ122" s="21" t="s">
        <v>29</v>
      </c>
      <c r="AR122" s="21"/>
      <c r="AS122" s="98">
        <f>(SUM(AT115:AT119))*(1+'Carga de datos'!$C$37+'Carga de datos'!$D$37)</f>
        <v>4076.740353768304</v>
      </c>
      <c r="AT122" s="11"/>
      <c r="AW122" s="21" t="s">
        <v>29</v>
      </c>
      <c r="AX122" s="21"/>
      <c r="AY122" s="98">
        <f>(SUM(AZ115:AZ119))*(1+'Carga de datos'!$C$37+'Carga de datos'!$D$37)</f>
        <v>5025.5519809389943</v>
      </c>
      <c r="AZ122" s="11"/>
      <c r="BC122" s="21" t="s">
        <v>29</v>
      </c>
      <c r="BD122" s="21"/>
      <c r="BE122" s="98">
        <f>(SUM(BF115:BF119))*(1+'Carga de datos'!$C$37+'Carga de datos'!$D$37)</f>
        <v>5522.1558489397521</v>
      </c>
      <c r="BF122" s="11"/>
      <c r="BI122" s="21" t="s">
        <v>29</v>
      </c>
      <c r="BJ122" s="21"/>
      <c r="BK122" s="98">
        <f>(SUM(BL115:BL119))*(1+'Carga de datos'!$C$37+'Carga de datos'!$D$37)</f>
        <v>6614.8676933376046</v>
      </c>
      <c r="BL122" s="11"/>
      <c r="BO122" s="21" t="s">
        <v>29</v>
      </c>
      <c r="BP122" s="21"/>
      <c r="BQ122" s="98">
        <f>(SUM(BR115:BR119))*(1+'Carga de datos'!$C$37+'Carga de datos'!$D$37)</f>
        <v>5942.7752298084615</v>
      </c>
      <c r="BR122" s="11"/>
    </row>
    <row r="123" spans="1:71" x14ac:dyDescent="0.25">
      <c r="A123" s="106" t="s">
        <v>30</v>
      </c>
      <c r="B123" s="106"/>
      <c r="C123" s="105">
        <f>C122/C121</f>
        <v>0.35887532159798069</v>
      </c>
      <c r="D123" s="107"/>
      <c r="E123" s="108"/>
      <c r="F123" s="106"/>
      <c r="G123" s="106" t="s">
        <v>30</v>
      </c>
      <c r="H123" s="106"/>
      <c r="I123" s="105">
        <f>I122/I121</f>
        <v>0.37184556067425617</v>
      </c>
      <c r="J123" s="107"/>
      <c r="K123" s="108"/>
      <c r="L123" s="108"/>
      <c r="M123" s="106" t="s">
        <v>30</v>
      </c>
      <c r="N123" s="106"/>
      <c r="O123" s="105">
        <f>O122/O121</f>
        <v>0.39140438459574617</v>
      </c>
      <c r="P123" s="107"/>
      <c r="Q123" s="108"/>
      <c r="R123" s="108"/>
      <c r="S123" s="106" t="s">
        <v>30</v>
      </c>
      <c r="T123" s="106"/>
      <c r="U123" s="105">
        <f>U122/U121</f>
        <v>0.41331073213547942</v>
      </c>
      <c r="V123" s="107"/>
      <c r="W123" s="108"/>
      <c r="X123" s="108"/>
      <c r="Y123" s="106" t="s">
        <v>30</v>
      </c>
      <c r="Z123" s="106"/>
      <c r="AA123" s="105">
        <f>AA122/AA121</f>
        <v>0.49665203290068383</v>
      </c>
      <c r="AB123" s="107"/>
      <c r="AC123" s="108"/>
      <c r="AD123" s="108"/>
      <c r="AE123" s="106" t="s">
        <v>30</v>
      </c>
      <c r="AF123" s="106"/>
      <c r="AG123" s="105">
        <f>AG122/AG121</f>
        <v>0.52243510476054145</v>
      </c>
      <c r="AH123" s="11"/>
      <c r="AK123" s="21" t="s">
        <v>30</v>
      </c>
      <c r="AL123" s="21"/>
      <c r="AM123" s="105">
        <f>AM122/AM121</f>
        <v>0.49223455218558471</v>
      </c>
      <c r="AN123" s="11"/>
      <c r="AQ123" s="21" t="s">
        <v>30</v>
      </c>
      <c r="AR123" s="21"/>
      <c r="AS123" s="99">
        <f>AS122/AS121</f>
        <v>0.39575610089251817</v>
      </c>
      <c r="AT123" s="11"/>
      <c r="AW123" s="21" t="s">
        <v>30</v>
      </c>
      <c r="AX123" s="21"/>
      <c r="AY123" s="99">
        <f>AY122/AY121</f>
        <v>0.37512185757748018</v>
      </c>
      <c r="AZ123" s="11"/>
      <c r="BC123" s="21" t="s">
        <v>30</v>
      </c>
      <c r="BD123" s="21"/>
      <c r="BE123" s="99">
        <f>BE122/BE121</f>
        <v>0.36879933501494772</v>
      </c>
      <c r="BF123" s="11"/>
      <c r="BI123" s="21" t="s">
        <v>30</v>
      </c>
      <c r="BJ123" s="21"/>
      <c r="BK123" s="99">
        <f>BK122/BK121</f>
        <v>0.35314650432030531</v>
      </c>
      <c r="BL123" s="11"/>
      <c r="BO123" s="21" t="s">
        <v>30</v>
      </c>
      <c r="BP123" s="21"/>
      <c r="BQ123" s="99">
        <f>BQ122/BQ121</f>
        <v>0.35987897522764511</v>
      </c>
      <c r="BR123" s="11"/>
    </row>
    <row r="124" spans="1:71" x14ac:dyDescent="0.25">
      <c r="A124" s="21"/>
      <c r="B124" s="21"/>
      <c r="C124" s="99"/>
      <c r="D124" s="11"/>
      <c r="F124" s="21"/>
      <c r="G124" s="21"/>
      <c r="H124" s="21"/>
      <c r="I124" s="99"/>
      <c r="J124" s="11"/>
      <c r="M124" s="21"/>
      <c r="N124" s="21"/>
      <c r="O124" s="99"/>
      <c r="P124" s="11"/>
      <c r="S124" s="21"/>
      <c r="T124" s="21"/>
      <c r="U124" s="99"/>
      <c r="V124" s="11"/>
      <c r="Y124" s="21"/>
      <c r="Z124" s="21"/>
      <c r="AA124" s="99"/>
      <c r="AB124" s="11"/>
      <c r="AE124" s="21"/>
      <c r="AF124" s="21"/>
      <c r="AG124" s="99"/>
      <c r="AH124" s="11"/>
      <c r="AK124" s="21"/>
      <c r="AL124" s="21"/>
      <c r="AM124" s="99"/>
      <c r="AN124" s="11"/>
      <c r="AQ124" s="21"/>
      <c r="AR124" s="21"/>
      <c r="AS124" s="99"/>
      <c r="AT124" s="11"/>
      <c r="AW124" s="21"/>
      <c r="AX124" s="21"/>
      <c r="AY124" s="99"/>
      <c r="AZ124" s="11"/>
      <c r="BC124" s="21"/>
      <c r="BD124" s="21"/>
      <c r="BE124" s="99"/>
      <c r="BF124" s="11"/>
      <c r="BI124" s="21"/>
      <c r="BJ124" s="21"/>
      <c r="BK124" s="99"/>
      <c r="BL124" s="11"/>
      <c r="BO124" s="21"/>
      <c r="BP124" s="21"/>
      <c r="BQ124" s="99"/>
      <c r="BR124" s="11"/>
    </row>
    <row r="125" spans="1:71" x14ac:dyDescent="0.25">
      <c r="A125" s="4" t="s">
        <v>3</v>
      </c>
      <c r="B125" s="5"/>
      <c r="C125" s="5"/>
      <c r="D125" s="5"/>
      <c r="E125" s="3">
        <v>44562</v>
      </c>
      <c r="G125" s="4" t="s">
        <v>3</v>
      </c>
      <c r="H125" s="5"/>
      <c r="I125" s="5"/>
      <c r="J125" s="5"/>
      <c r="K125" s="3">
        <v>44593</v>
      </c>
      <c r="M125" s="4" t="s">
        <v>3</v>
      </c>
      <c r="N125" s="5"/>
      <c r="O125" s="5"/>
      <c r="P125" s="5"/>
      <c r="Q125" s="3">
        <v>44621</v>
      </c>
      <c r="S125" s="4" t="s">
        <v>3</v>
      </c>
      <c r="T125" s="5"/>
      <c r="U125" s="5"/>
      <c r="V125" s="5"/>
      <c r="W125" s="3">
        <v>44652</v>
      </c>
      <c r="Y125" s="4" t="s">
        <v>3</v>
      </c>
      <c r="Z125" s="5"/>
      <c r="AA125" s="5"/>
      <c r="AB125" s="5"/>
      <c r="AC125" s="3">
        <v>44682</v>
      </c>
      <c r="AE125" s="4" t="s">
        <v>3</v>
      </c>
      <c r="AF125" s="5"/>
      <c r="AG125" s="5"/>
      <c r="AH125" s="5"/>
      <c r="AI125" s="3">
        <v>44713</v>
      </c>
      <c r="AK125" s="4" t="s">
        <v>3</v>
      </c>
      <c r="AL125" s="5"/>
      <c r="AM125" s="5"/>
      <c r="AN125" s="5"/>
      <c r="AO125" s="3">
        <v>44743</v>
      </c>
      <c r="AQ125" s="4" t="s">
        <v>3</v>
      </c>
      <c r="AR125" s="5"/>
      <c r="AS125" s="5"/>
      <c r="AT125" s="5"/>
      <c r="AU125" s="3">
        <v>44774</v>
      </c>
      <c r="AW125" s="4" t="s">
        <v>3</v>
      </c>
      <c r="AX125" s="5"/>
      <c r="AY125" s="5"/>
      <c r="AZ125" s="5"/>
      <c r="BA125" s="3">
        <v>44805</v>
      </c>
      <c r="BC125" s="4" t="s">
        <v>3</v>
      </c>
      <c r="BD125" s="5"/>
      <c r="BE125" s="5"/>
      <c r="BF125" s="5"/>
      <c r="BG125" s="3">
        <v>44835</v>
      </c>
      <c r="BI125" s="4" t="s">
        <v>3</v>
      </c>
      <c r="BJ125" s="5"/>
      <c r="BK125" s="5"/>
      <c r="BL125" s="5"/>
      <c r="BM125" s="3">
        <v>44866</v>
      </c>
      <c r="BO125" s="4" t="s">
        <v>3</v>
      </c>
      <c r="BP125" s="5"/>
      <c r="BQ125" s="5"/>
      <c r="BR125" s="5"/>
      <c r="BS125" s="3">
        <v>44896</v>
      </c>
    </row>
    <row r="126" spans="1:71" x14ac:dyDescent="0.25">
      <c r="A126" s="6" t="s">
        <v>4</v>
      </c>
      <c r="B126" s="7"/>
      <c r="C126" s="5"/>
      <c r="D126" s="5"/>
      <c r="G126" s="6" t="s">
        <v>4</v>
      </c>
      <c r="H126" s="7"/>
      <c r="I126" s="5"/>
      <c r="J126" s="5"/>
      <c r="M126" s="6" t="s">
        <v>4</v>
      </c>
      <c r="N126" s="7"/>
      <c r="O126" s="5"/>
      <c r="P126" s="5"/>
      <c r="S126" s="6" t="s">
        <v>4</v>
      </c>
      <c r="T126" s="7"/>
      <c r="U126" s="5"/>
      <c r="V126" s="5"/>
      <c r="Y126" s="6" t="s">
        <v>4</v>
      </c>
      <c r="Z126" s="7"/>
      <c r="AA126" s="5"/>
      <c r="AB126" s="5"/>
      <c r="AE126" s="6" t="s">
        <v>4</v>
      </c>
      <c r="AF126" s="7"/>
      <c r="AG126" s="5"/>
      <c r="AH126" s="5"/>
      <c r="AK126" s="6" t="s">
        <v>4</v>
      </c>
      <c r="AL126" s="7"/>
      <c r="AM126" s="5"/>
      <c r="AN126" s="5"/>
      <c r="AQ126" s="6" t="s">
        <v>4</v>
      </c>
      <c r="AR126" s="7"/>
      <c r="AS126" s="5"/>
      <c r="AT126" s="5"/>
      <c r="AW126" s="6" t="s">
        <v>4</v>
      </c>
      <c r="AX126" s="7"/>
      <c r="AY126" s="5"/>
      <c r="AZ126" s="5"/>
      <c r="BC126" s="6" t="s">
        <v>4</v>
      </c>
      <c r="BD126" s="7"/>
      <c r="BE126" s="5"/>
      <c r="BF126" s="5"/>
      <c r="BI126" s="6" t="s">
        <v>4</v>
      </c>
      <c r="BJ126" s="7"/>
      <c r="BK126" s="5"/>
      <c r="BL126" s="5"/>
      <c r="BO126" s="6" t="s">
        <v>4</v>
      </c>
      <c r="BP126" s="7"/>
      <c r="BQ126" s="5"/>
      <c r="BR126" s="5"/>
    </row>
    <row r="127" spans="1:71" x14ac:dyDescent="0.25">
      <c r="A127" s="6" t="s">
        <v>5</v>
      </c>
      <c r="B127" s="7"/>
      <c r="C127" s="5"/>
      <c r="D127" s="5"/>
      <c r="G127" s="6" t="s">
        <v>5</v>
      </c>
      <c r="H127" s="7"/>
      <c r="I127" s="5"/>
      <c r="J127" s="5"/>
      <c r="M127" s="6" t="s">
        <v>5</v>
      </c>
      <c r="N127" s="7"/>
      <c r="O127" s="5"/>
      <c r="P127" s="5"/>
      <c r="S127" s="6" t="s">
        <v>5</v>
      </c>
      <c r="T127" s="7"/>
      <c r="U127" s="5"/>
      <c r="V127" s="5"/>
      <c r="Y127" s="6" t="s">
        <v>5</v>
      </c>
      <c r="Z127" s="7"/>
      <c r="AA127" s="5"/>
      <c r="AB127" s="5"/>
      <c r="AE127" s="6" t="s">
        <v>5</v>
      </c>
      <c r="AF127" s="7"/>
      <c r="AG127" s="5"/>
      <c r="AH127" s="5"/>
      <c r="AK127" s="6" t="s">
        <v>5</v>
      </c>
      <c r="AL127" s="7"/>
      <c r="AM127" s="5"/>
      <c r="AN127" s="5"/>
      <c r="AQ127" s="6" t="s">
        <v>5</v>
      </c>
      <c r="AR127" s="7"/>
      <c r="AS127" s="5"/>
      <c r="AT127" s="5"/>
      <c r="AW127" s="6" t="s">
        <v>5</v>
      </c>
      <c r="AX127" s="7"/>
      <c r="AY127" s="5"/>
      <c r="AZ127" s="5"/>
      <c r="BC127" s="6" t="s">
        <v>5</v>
      </c>
      <c r="BD127" s="7"/>
      <c r="BE127" s="5"/>
      <c r="BF127" s="5"/>
      <c r="BI127" s="6" t="s">
        <v>5</v>
      </c>
      <c r="BJ127" s="7"/>
      <c r="BK127" s="5"/>
      <c r="BL127" s="5"/>
      <c r="BO127" s="6" t="s">
        <v>5</v>
      </c>
      <c r="BP127" s="7"/>
      <c r="BQ127" s="5"/>
      <c r="BR127" s="5"/>
    </row>
    <row r="128" spans="1:71" x14ac:dyDescent="0.25">
      <c r="A128" s="5"/>
      <c r="B128" s="5"/>
      <c r="C128" s="5"/>
      <c r="D128" s="5"/>
      <c r="G128" s="5"/>
      <c r="H128" s="5"/>
      <c r="I128" s="5"/>
      <c r="J128" s="5"/>
      <c r="M128" s="5"/>
      <c r="N128" s="5"/>
      <c r="O128" s="5"/>
      <c r="P128" s="5"/>
      <c r="S128" s="5"/>
      <c r="T128" s="5"/>
      <c r="U128" s="5"/>
      <c r="V128" s="5"/>
      <c r="Y128" s="5"/>
      <c r="Z128" s="5"/>
      <c r="AA128" s="5"/>
      <c r="AB128" s="5"/>
      <c r="AE128" s="5"/>
      <c r="AF128" s="5"/>
      <c r="AG128" s="5"/>
      <c r="AH128" s="5"/>
      <c r="AK128" s="5"/>
      <c r="AL128" s="5"/>
      <c r="AM128" s="5"/>
      <c r="AN128" s="5"/>
      <c r="AQ128" s="5"/>
      <c r="AR128" s="5"/>
      <c r="AS128" s="5"/>
      <c r="AT128" s="5"/>
      <c r="AW128" s="5"/>
      <c r="AX128" s="5"/>
      <c r="AY128" s="5"/>
      <c r="AZ128" s="5"/>
      <c r="BC128" s="5"/>
      <c r="BD128" s="5"/>
      <c r="BE128" s="5"/>
      <c r="BF128" s="5"/>
      <c r="BI128" s="5"/>
      <c r="BJ128" s="5"/>
      <c r="BK128" s="5"/>
      <c r="BL128" s="5"/>
      <c r="BO128" s="5"/>
      <c r="BP128" s="5"/>
      <c r="BQ128" s="5"/>
      <c r="BR128" s="5"/>
    </row>
    <row r="129" spans="1:71" x14ac:dyDescent="0.25">
      <c r="A129" s="8" t="s">
        <v>6</v>
      </c>
      <c r="B129" s="8" t="s">
        <v>7</v>
      </c>
      <c r="C129" s="8" t="s">
        <v>8</v>
      </c>
      <c r="D129" s="8" t="s">
        <v>9</v>
      </c>
      <c r="G129" s="8" t="s">
        <v>6</v>
      </c>
      <c r="H129" s="8" t="s">
        <v>7</v>
      </c>
      <c r="I129" s="8" t="s">
        <v>8</v>
      </c>
      <c r="J129" s="8" t="s">
        <v>9</v>
      </c>
      <c r="M129" s="8" t="s">
        <v>6</v>
      </c>
      <c r="N129" s="8" t="s">
        <v>7</v>
      </c>
      <c r="O129" s="8" t="s">
        <v>8</v>
      </c>
      <c r="P129" s="8" t="s">
        <v>9</v>
      </c>
      <c r="S129" s="8" t="s">
        <v>6</v>
      </c>
      <c r="T129" s="8" t="s">
        <v>7</v>
      </c>
      <c r="U129" s="8" t="s">
        <v>8</v>
      </c>
      <c r="V129" s="8" t="s">
        <v>9</v>
      </c>
      <c r="Y129" s="8" t="s">
        <v>6</v>
      </c>
      <c r="Z129" s="8" t="s">
        <v>7</v>
      </c>
      <c r="AA129" s="8" t="s">
        <v>8</v>
      </c>
      <c r="AB129" s="8" t="s">
        <v>9</v>
      </c>
      <c r="AE129" s="8" t="s">
        <v>6</v>
      </c>
      <c r="AF129" s="8" t="s">
        <v>7</v>
      </c>
      <c r="AG129" s="8" t="s">
        <v>8</v>
      </c>
      <c r="AH129" s="8" t="s">
        <v>9</v>
      </c>
      <c r="AK129" s="8" t="s">
        <v>6</v>
      </c>
      <c r="AL129" s="8" t="s">
        <v>7</v>
      </c>
      <c r="AM129" s="8" t="s">
        <v>8</v>
      </c>
      <c r="AN129" s="8" t="s">
        <v>9</v>
      </c>
      <c r="AQ129" s="8" t="s">
        <v>6</v>
      </c>
      <c r="AR129" s="8" t="s">
        <v>7</v>
      </c>
      <c r="AS129" s="8" t="s">
        <v>8</v>
      </c>
      <c r="AT129" s="8" t="s">
        <v>9</v>
      </c>
      <c r="AW129" s="8" t="s">
        <v>6</v>
      </c>
      <c r="AX129" s="8" t="s">
        <v>7</v>
      </c>
      <c r="AY129" s="8" t="s">
        <v>8</v>
      </c>
      <c r="AZ129" s="8" t="s">
        <v>9</v>
      </c>
      <c r="BC129" s="8" t="s">
        <v>6</v>
      </c>
      <c r="BD129" s="8" t="s">
        <v>7</v>
      </c>
      <c r="BE129" s="8" t="s">
        <v>8</v>
      </c>
      <c r="BF129" s="8" t="s">
        <v>9</v>
      </c>
      <c r="BI129" s="8" t="s">
        <v>6</v>
      </c>
      <c r="BJ129" s="8" t="s">
        <v>7</v>
      </c>
      <c r="BK129" s="8" t="s">
        <v>8</v>
      </c>
      <c r="BL129" s="8" t="s">
        <v>9</v>
      </c>
      <c r="BO129" s="8" t="s">
        <v>6</v>
      </c>
      <c r="BP129" s="8" t="s">
        <v>7</v>
      </c>
      <c r="BQ129" s="8" t="s">
        <v>8</v>
      </c>
      <c r="BR129" s="8" t="s">
        <v>9</v>
      </c>
    </row>
    <row r="130" spans="1:71" x14ac:dyDescent="0.25">
      <c r="A130" s="9"/>
      <c r="B130" s="9"/>
      <c r="C130" s="9"/>
      <c r="D130" s="10"/>
      <c r="G130" s="9"/>
      <c r="H130" s="9"/>
      <c r="I130" s="9"/>
      <c r="J130" s="10"/>
      <c r="M130" s="9"/>
      <c r="N130" s="9"/>
      <c r="O130" s="9"/>
      <c r="P130" s="10"/>
      <c r="S130" s="9"/>
      <c r="T130" s="9"/>
      <c r="U130" s="9"/>
      <c r="V130" s="10"/>
      <c r="Y130" s="9"/>
      <c r="Z130" s="9"/>
      <c r="AA130" s="9"/>
      <c r="AB130" s="10"/>
      <c r="AE130" s="9"/>
      <c r="AF130" s="9"/>
      <c r="AG130" s="9"/>
      <c r="AH130" s="10"/>
      <c r="AK130" s="9"/>
      <c r="AL130" s="9"/>
      <c r="AM130" s="9"/>
      <c r="AN130" s="10"/>
      <c r="AQ130" s="9"/>
      <c r="AR130" s="9"/>
      <c r="AS130" s="9"/>
      <c r="AT130" s="10"/>
      <c r="AW130" s="9"/>
      <c r="AX130" s="9"/>
      <c r="AY130" s="9"/>
      <c r="AZ130" s="10"/>
      <c r="BC130" s="9"/>
      <c r="BD130" s="9"/>
      <c r="BE130" s="9"/>
      <c r="BF130" s="10"/>
      <c r="BI130" s="9"/>
      <c r="BJ130" s="9"/>
      <c r="BK130" s="9"/>
      <c r="BL130" s="10"/>
      <c r="BO130" s="9"/>
      <c r="BP130" s="9"/>
      <c r="BQ130" s="9"/>
      <c r="BR130" s="10"/>
    </row>
    <row r="131" spans="1:71" x14ac:dyDescent="0.25">
      <c r="A131" s="5" t="s">
        <v>10</v>
      </c>
      <c r="B131" s="5"/>
      <c r="C131" s="11">
        <f>'Tarifas Riego Agricola'!$CI$5</f>
        <v>1127.9770000000001</v>
      </c>
      <c r="D131" s="15">
        <f>+C131</f>
        <v>1127.9770000000001</v>
      </c>
      <c r="E131" s="15">
        <f>+D131</f>
        <v>1127.9770000000001</v>
      </c>
      <c r="G131" s="5" t="s">
        <v>10</v>
      </c>
      <c r="H131" s="5"/>
      <c r="I131" s="11">
        <f>'Tarifas Riego Agricola'!$CJ$5</f>
        <v>1127.9770000000001</v>
      </c>
      <c r="J131" s="15">
        <f>+I131</f>
        <v>1127.9770000000001</v>
      </c>
      <c r="K131" s="15">
        <f>+J131</f>
        <v>1127.9770000000001</v>
      </c>
      <c r="M131" s="5" t="s">
        <v>10</v>
      </c>
      <c r="N131" s="5"/>
      <c r="O131" s="11">
        <f>'Tarifas Riego Agricola'!$CK$5</f>
        <v>1127.9770000000001</v>
      </c>
      <c r="P131" s="15">
        <f>+O131</f>
        <v>1127.9770000000001</v>
      </c>
      <c r="Q131" s="15">
        <f>+P131</f>
        <v>1127.9770000000001</v>
      </c>
      <c r="S131" s="5" t="s">
        <v>10</v>
      </c>
      <c r="T131" s="5"/>
      <c r="U131" s="11">
        <f>'Tarifas Riego Agricola'!$CL$5</f>
        <v>1127.9770000000001</v>
      </c>
      <c r="V131" s="15">
        <f>+U131</f>
        <v>1127.9770000000001</v>
      </c>
      <c r="W131" s="15">
        <f>+V131</f>
        <v>1127.9770000000001</v>
      </c>
      <c r="Y131" s="5" t="s">
        <v>10</v>
      </c>
      <c r="Z131" s="5"/>
      <c r="AA131" s="11">
        <f>'Tarifas Riego Agricola'!$CM$5</f>
        <v>1127.9770000000001</v>
      </c>
      <c r="AB131" s="15">
        <f>+AA131</f>
        <v>1127.9770000000001</v>
      </c>
      <c r="AC131" s="15">
        <f>+AB131</f>
        <v>1127.9770000000001</v>
      </c>
      <c r="AE131" s="5" t="s">
        <v>10</v>
      </c>
      <c r="AF131" s="5"/>
      <c r="AG131" s="11">
        <f>'Tarifas Riego Agricola'!$CN$5</f>
        <v>1127.9770000000001</v>
      </c>
      <c r="AH131" s="15">
        <f>+AG131</f>
        <v>1127.9770000000001</v>
      </c>
      <c r="AI131" s="15">
        <f>+AH131</f>
        <v>1127.9770000000001</v>
      </c>
      <c r="AK131" s="5" t="s">
        <v>10</v>
      </c>
      <c r="AL131" s="5"/>
      <c r="AM131" s="11">
        <f>'Tarifas Riego Agricola'!$CO$5</f>
        <v>1127.9770000000001</v>
      </c>
      <c r="AN131" s="15">
        <f>+AM131</f>
        <v>1127.9770000000001</v>
      </c>
      <c r="AO131" s="15">
        <f>+AN131</f>
        <v>1127.9770000000001</v>
      </c>
      <c r="AQ131" s="5" t="s">
        <v>10</v>
      </c>
      <c r="AR131" s="5"/>
      <c r="AS131" s="11">
        <f>'Tarifas Riego Agricola'!$CP$5</f>
        <v>1127.9770000000001</v>
      </c>
      <c r="AT131" s="15">
        <f>+AS131</f>
        <v>1127.9770000000001</v>
      </c>
      <c r="AU131" s="15">
        <f>+AT131</f>
        <v>1127.9770000000001</v>
      </c>
      <c r="AW131" s="5" t="s">
        <v>10</v>
      </c>
      <c r="AX131" s="5"/>
      <c r="AY131" s="11">
        <f>'Tarifas Riego Agricola'!$CQ$5</f>
        <v>1127.9770000000001</v>
      </c>
      <c r="AZ131" s="15">
        <f>+AY131</f>
        <v>1127.9770000000001</v>
      </c>
      <c r="BA131" s="15">
        <f>+AZ131</f>
        <v>1127.9770000000001</v>
      </c>
      <c r="BC131" s="5" t="s">
        <v>10</v>
      </c>
      <c r="BD131" s="5"/>
      <c r="BE131" s="11">
        <f>'Tarifas Riego Agricola'!$CR$5</f>
        <v>1127.9770000000001</v>
      </c>
      <c r="BF131" s="15">
        <f>+BE131</f>
        <v>1127.9770000000001</v>
      </c>
      <c r="BG131" s="15">
        <f>+BF131</f>
        <v>1127.9770000000001</v>
      </c>
      <c r="BI131" s="5" t="s">
        <v>10</v>
      </c>
      <c r="BJ131" s="5"/>
      <c r="BK131" s="11">
        <f>'Tarifas Riego Agricola'!$CS$5</f>
        <v>1127.9770000000001</v>
      </c>
      <c r="BL131" s="15">
        <f>+BK131</f>
        <v>1127.9770000000001</v>
      </c>
      <c r="BM131" s="15">
        <f>+BL131</f>
        <v>1127.9770000000001</v>
      </c>
      <c r="BO131" s="5" t="s">
        <v>10</v>
      </c>
      <c r="BP131" s="5"/>
      <c r="BQ131" s="11">
        <f>'Tarifas Riego Agricola'!$CT$5</f>
        <v>1127.9770000000001</v>
      </c>
      <c r="BR131" s="15">
        <f>+BQ131</f>
        <v>1127.9770000000001</v>
      </c>
      <c r="BS131" s="15">
        <f>+BR131</f>
        <v>1127.9770000000001</v>
      </c>
    </row>
    <row r="132" spans="1:71" x14ac:dyDescent="0.25">
      <c r="A132" s="5" t="s">
        <v>11</v>
      </c>
      <c r="B132" s="46">
        <f>+E38</f>
        <v>17</v>
      </c>
      <c r="C132" s="11">
        <f>'Tarifas Riego Agricola'!$CI$6</f>
        <v>141.696</v>
      </c>
      <c r="D132" s="15">
        <f>+C132*B132</f>
        <v>2408.8319999999999</v>
      </c>
      <c r="E132" s="15">
        <f>+D132</f>
        <v>2408.8319999999999</v>
      </c>
      <c r="G132" s="5" t="s">
        <v>11</v>
      </c>
      <c r="H132" s="46">
        <f>+E39</f>
        <v>17</v>
      </c>
      <c r="I132" s="11">
        <f>'Tarifas Riego Agricola'!$CJ$6</f>
        <v>141.696</v>
      </c>
      <c r="J132" s="15">
        <f>+I132*H132</f>
        <v>2408.8319999999999</v>
      </c>
      <c r="K132" s="15">
        <f>+J132</f>
        <v>2408.8319999999999</v>
      </c>
      <c r="M132" s="5" t="s">
        <v>11</v>
      </c>
      <c r="N132" s="46">
        <f>+E40</f>
        <v>17</v>
      </c>
      <c r="O132" s="11">
        <f>'Tarifas Riego Agricola'!$CK$6</f>
        <v>141.696</v>
      </c>
      <c r="P132" s="15">
        <f>+O132*N132</f>
        <v>2408.8319999999999</v>
      </c>
      <c r="Q132" s="15">
        <f>+P132</f>
        <v>2408.8319999999999</v>
      </c>
      <c r="S132" s="5" t="s">
        <v>11</v>
      </c>
      <c r="T132" s="46">
        <f>+E41</f>
        <v>17</v>
      </c>
      <c r="U132" s="11">
        <f>'Tarifas Riego Agricola'!$CL$6</f>
        <v>141.696</v>
      </c>
      <c r="V132" s="15">
        <f>+U132*T132</f>
        <v>2408.8319999999999</v>
      </c>
      <c r="W132" s="15">
        <f>+V132</f>
        <v>2408.8319999999999</v>
      </c>
      <c r="Y132" s="5" t="s">
        <v>11</v>
      </c>
      <c r="Z132" s="46">
        <f>+E42</f>
        <v>17</v>
      </c>
      <c r="AA132" s="11">
        <f>'Tarifas Riego Agricola'!$CM$6</f>
        <v>141.696</v>
      </c>
      <c r="AB132" s="15">
        <f>+AA132*Z132</f>
        <v>2408.8319999999999</v>
      </c>
      <c r="AC132" s="15">
        <f>+AB132</f>
        <v>2408.8319999999999</v>
      </c>
      <c r="AE132" s="5" t="s">
        <v>11</v>
      </c>
      <c r="AF132" s="46">
        <f>+E43</f>
        <v>17</v>
      </c>
      <c r="AG132" s="11">
        <f>'Tarifas Riego Agricola'!$CN$6</f>
        <v>141.696</v>
      </c>
      <c r="AH132" s="15">
        <f>+AG132*AF132</f>
        <v>2408.8319999999999</v>
      </c>
      <c r="AI132" s="15">
        <f>+AH132</f>
        <v>2408.8319999999999</v>
      </c>
      <c r="AK132" s="5" t="s">
        <v>11</v>
      </c>
      <c r="AL132" s="46">
        <f>+E44</f>
        <v>17</v>
      </c>
      <c r="AM132" s="11">
        <f>'Tarifas Riego Agricola'!$CO$6</f>
        <v>141.696</v>
      </c>
      <c r="AN132" s="15">
        <f>+AM132*AL132</f>
        <v>2408.8319999999999</v>
      </c>
      <c r="AO132" s="15">
        <f>+AN132</f>
        <v>2408.8319999999999</v>
      </c>
      <c r="AQ132" s="5" t="s">
        <v>11</v>
      </c>
      <c r="AR132" s="46">
        <f>+E45</f>
        <v>17</v>
      </c>
      <c r="AS132" s="11">
        <f>'Tarifas Riego Agricola'!$CP$6</f>
        <v>141.696</v>
      </c>
      <c r="AT132" s="15">
        <f>+AS132*AR132</f>
        <v>2408.8319999999999</v>
      </c>
      <c r="AU132" s="15">
        <f>+AT132</f>
        <v>2408.8319999999999</v>
      </c>
      <c r="AW132" s="5" t="s">
        <v>11</v>
      </c>
      <c r="AX132" s="46">
        <f>+E46</f>
        <v>17</v>
      </c>
      <c r="AY132" s="11">
        <f>'Tarifas Riego Agricola'!$CQ$6</f>
        <v>141.696</v>
      </c>
      <c r="AZ132" s="15">
        <f>+AY132*AX132</f>
        <v>2408.8319999999999</v>
      </c>
      <c r="BA132" s="15">
        <f>+AZ132</f>
        <v>2408.8319999999999</v>
      </c>
      <c r="BC132" s="5" t="s">
        <v>11</v>
      </c>
      <c r="BD132" s="46">
        <f>+E47</f>
        <v>17</v>
      </c>
      <c r="BE132" s="11">
        <f>'Tarifas Riego Agricola'!$CR$6</f>
        <v>141.696</v>
      </c>
      <c r="BF132" s="15">
        <f>+BE132*BD132</f>
        <v>2408.8319999999999</v>
      </c>
      <c r="BG132" s="15">
        <f>+BF132</f>
        <v>2408.8319999999999</v>
      </c>
      <c r="BI132" s="5" t="s">
        <v>11</v>
      </c>
      <c r="BJ132" s="46">
        <f>+E48</f>
        <v>17</v>
      </c>
      <c r="BK132" s="11">
        <f>'Tarifas Riego Agricola'!$CS$6</f>
        <v>141.696</v>
      </c>
      <c r="BL132" s="15">
        <f>+BK132*BJ132</f>
        <v>2408.8319999999999</v>
      </c>
      <c r="BM132" s="15">
        <f>+BL132</f>
        <v>2408.8319999999999</v>
      </c>
      <c r="BO132" s="5" t="s">
        <v>11</v>
      </c>
      <c r="BP132" s="46">
        <f>E49</f>
        <v>17</v>
      </c>
      <c r="BQ132" s="11">
        <f>'Tarifas Riego Agricola'!$CT$6</f>
        <v>141.696</v>
      </c>
      <c r="BR132" s="15">
        <f>+BQ132*BP132</f>
        <v>2408.8319999999999</v>
      </c>
      <c r="BS132" s="15">
        <f>+BR132</f>
        <v>2408.8319999999999</v>
      </c>
    </row>
    <row r="133" spans="1:71" x14ac:dyDescent="0.25">
      <c r="A133" s="5" t="s">
        <v>12</v>
      </c>
      <c r="B133" s="12">
        <f>+B38</f>
        <v>548.65857826384149</v>
      </c>
      <c r="C133" s="11">
        <f>'Tarifas Riego Agricola'!$CI$8</f>
        <v>4.8160999999999996</v>
      </c>
      <c r="D133" s="15">
        <f>+C133*B133</f>
        <v>2642.3945787764869</v>
      </c>
      <c r="E133" s="15">
        <f>B133*'Tarifas Riego Agricola'!$CI$20</f>
        <v>4875.5995898838009</v>
      </c>
      <c r="G133" s="5" t="s">
        <v>12</v>
      </c>
      <c r="H133" s="12">
        <f>+B39</f>
        <v>488.5930735930736</v>
      </c>
      <c r="I133" s="11">
        <f>'Tarifas Riego Agricola'!$CJ$8</f>
        <v>4.8160999999999996</v>
      </c>
      <c r="J133" s="15">
        <f>+I133*H133</f>
        <v>2353.1131017316015</v>
      </c>
      <c r="K133" s="15">
        <f>H133*'Tarifas Riego Agricola'!$CJ$20</f>
        <v>4341.8334891774894</v>
      </c>
      <c r="M133" s="5" t="s">
        <v>12</v>
      </c>
      <c r="N133" s="12">
        <f>+B40</f>
        <v>245.68722943722946</v>
      </c>
      <c r="O133" s="11">
        <f>'Tarifas Riego Agricola'!$CK$8</f>
        <v>4.8160999999999996</v>
      </c>
      <c r="P133" s="15">
        <f>+O133*N133</f>
        <v>1183.2542656926407</v>
      </c>
      <c r="Q133" s="15">
        <f>N133*'Tarifas Riego Agricola'!$CK$20</f>
        <v>2183.2749956709958</v>
      </c>
      <c r="S133" s="5" t="s">
        <v>12</v>
      </c>
      <c r="T133" s="12">
        <f>+B41</f>
        <v>306.29329004329003</v>
      </c>
      <c r="U133" s="11">
        <f>'Tarifas Riego Agricola'!$CL$8</f>
        <v>4.8160999999999996</v>
      </c>
      <c r="V133" s="15">
        <f>+U133*T133</f>
        <v>1475.1391141774891</v>
      </c>
      <c r="W133" s="15">
        <f>T133*'Tarifas Riego Agricola'!$CL$40</f>
        <v>2721.8446926406928</v>
      </c>
      <c r="Y133" s="5" t="s">
        <v>12</v>
      </c>
      <c r="Z133" s="12">
        <f>+B42</f>
        <v>65.021645021645014</v>
      </c>
      <c r="AA133" s="11">
        <f>'Tarifas Riego Agricola'!$CM$8</f>
        <v>4.8160999999999996</v>
      </c>
      <c r="AB133" s="15">
        <f>+AA133*Z133</f>
        <v>313.15074458874454</v>
      </c>
      <c r="AC133" s="15">
        <f>Z133*'Tarifas Riego Agricola'!$CM$20</f>
        <v>577.80834632034623</v>
      </c>
      <c r="AE133" s="5" t="s">
        <v>12</v>
      </c>
      <c r="AF133" s="12">
        <f>+B43</f>
        <v>129.39678742310321</v>
      </c>
      <c r="AG133" s="11">
        <f>'Tarifas Riego Agricola'!$CN$8</f>
        <v>4.8160999999999996</v>
      </c>
      <c r="AH133" s="15">
        <f>+AG133*AF133</f>
        <v>623.18786790840727</v>
      </c>
      <c r="AI133" s="15">
        <f>AF133*'Tarifas Riego Agricola'!$CN$20</f>
        <v>1149.8716117566644</v>
      </c>
      <c r="AK133" s="5" t="s">
        <v>12</v>
      </c>
      <c r="AL133" s="12">
        <f>+B44</f>
        <v>76.417748917748909</v>
      </c>
      <c r="AM133" s="11">
        <f>'Tarifas Riego Agricola'!$CO$8</f>
        <v>4.8160999999999996</v>
      </c>
      <c r="AN133" s="15">
        <f>+AM133*AL133</f>
        <v>368.0355205627705</v>
      </c>
      <c r="AO133" s="15">
        <f>AL133*'Tarifas Riego Agricola'!$CO$20</f>
        <v>679.07868398268397</v>
      </c>
      <c r="AQ133" s="5" t="s">
        <v>12</v>
      </c>
      <c r="AR133" s="12">
        <f>+B45</f>
        <v>307.88896958304855</v>
      </c>
      <c r="AS133" s="11">
        <f>'Tarifas Riego Agricola'!$CP$8</f>
        <v>4.8160999999999996</v>
      </c>
      <c r="AT133" s="15">
        <f>+AS133*AR133</f>
        <v>1482.8240664089201</v>
      </c>
      <c r="AU133" s="15">
        <f>AR133*'Tarifas Riego Agricola'!$CP$20</f>
        <v>2736.0245393028026</v>
      </c>
      <c r="AW133" s="5" t="s">
        <v>12</v>
      </c>
      <c r="AX133" s="12">
        <f>+B46</f>
        <v>580.23667122351333</v>
      </c>
      <c r="AY133" s="11">
        <f>'Tarifas Riego Agricola'!$CQ$8</f>
        <v>4.8160999999999996</v>
      </c>
      <c r="AZ133" s="15">
        <f>+AY133*AX133</f>
        <v>2794.4778322795623</v>
      </c>
      <c r="BA133" s="15">
        <f>AX133*'Tarifas Riego Agricola'!$CQ$20</f>
        <v>5156.2151551606285</v>
      </c>
      <c r="BC133" s="5" t="s">
        <v>12</v>
      </c>
      <c r="BD133" s="12">
        <f>+B47</f>
        <v>693.05387047163367</v>
      </c>
      <c r="BE133" s="11">
        <f>'Tarifas Riego Agricola'!$CR$8</f>
        <v>4.8160999999999996</v>
      </c>
      <c r="BF133" s="15">
        <f>+BE133*BD133</f>
        <v>3337.8167455784346</v>
      </c>
      <c r="BG133" s="15">
        <f>BD133*'Tarifas Riego Agricola'!$CR$20</f>
        <v>6158.7539145591254</v>
      </c>
      <c r="BI133" s="5" t="s">
        <v>12</v>
      </c>
      <c r="BJ133" s="12">
        <f>+B48</f>
        <v>1151.4332706766918</v>
      </c>
      <c r="BK133" s="11">
        <f>'Tarifas Riego Agricola'!$CS$8</f>
        <v>4.8160999999999996</v>
      </c>
      <c r="BL133" s="15">
        <f>+BK133*BJ133</f>
        <v>5545.4177749060145</v>
      </c>
      <c r="BM133" s="15">
        <f>BJ133*'Tarifas Riego Agricola'!$CS$20</f>
        <v>10232.096616541354</v>
      </c>
      <c r="BO133" s="5" t="s">
        <v>12</v>
      </c>
      <c r="BP133" s="12">
        <f>B49</f>
        <v>1068.0997949419002</v>
      </c>
      <c r="BQ133" s="11">
        <f>'Tarifas Riego Agricola'!$CT$8</f>
        <v>4.8160999999999996</v>
      </c>
      <c r="BR133" s="15">
        <f>+BQ133*BP133</f>
        <v>5144.0754224196853</v>
      </c>
      <c r="BS133" s="15">
        <f>BP133*'Tarifas Riego Agricola'!$CT$20</f>
        <v>9491.5620177717028</v>
      </c>
    </row>
    <row r="134" spans="1:71" x14ac:dyDescent="0.25">
      <c r="A134" s="5" t="s">
        <v>13</v>
      </c>
      <c r="B134" s="12">
        <f>+C38</f>
        <v>3452.8355690362268</v>
      </c>
      <c r="C134" s="11">
        <f>'Tarifas Riego Agricola'!$CI$9</f>
        <v>2.6294</v>
      </c>
      <c r="D134" s="15">
        <f>+C134*B134</f>
        <v>9078.8858452238546</v>
      </c>
      <c r="E134" s="15">
        <f>+B134*'Tarifas Riego Agricola'!$CI$21</f>
        <v>22536.657759099453</v>
      </c>
      <c r="G134" s="5" t="s">
        <v>13</v>
      </c>
      <c r="H134" s="12">
        <f>+C39</f>
        <v>2912.3755411255411</v>
      </c>
      <c r="I134" s="11">
        <f>'Tarifas Riego Agricola'!$CJ$9</f>
        <v>2.6294</v>
      </c>
      <c r="J134" s="15">
        <f>+I134*H134</f>
        <v>7657.8002478354974</v>
      </c>
      <c r="K134" s="15">
        <f>+H134*'Tarifas Riego Agricola'!$CJ$21</f>
        <v>19009.075156926407</v>
      </c>
      <c r="M134" s="5" t="s">
        <v>13</v>
      </c>
      <c r="N134" s="12">
        <f>+C40</f>
        <v>2761.0768398268397</v>
      </c>
      <c r="O134" s="11">
        <f>'Tarifas Riego Agricola'!$CK$9</f>
        <v>2.6294</v>
      </c>
      <c r="P134" s="15">
        <f>+O134*N134</f>
        <v>7259.9754426406917</v>
      </c>
      <c r="Q134" s="15">
        <f>+N134*'Tarifas Riego Agricola'!$CK$21</f>
        <v>18021.548533549783</v>
      </c>
      <c r="S134" s="5" t="s">
        <v>13</v>
      </c>
      <c r="T134" s="12">
        <f>+C41</f>
        <v>1892.1320346320349</v>
      </c>
      <c r="U134" s="11">
        <f>'Tarifas Riego Agricola'!$CL$9</f>
        <v>2.6294</v>
      </c>
      <c r="V134" s="15">
        <f>+U134*T134</f>
        <v>4975.1719718614722</v>
      </c>
      <c r="W134" s="15">
        <f>+T134*'Tarifas Riego Agricola'!$CL$41</f>
        <v>12349.945790043292</v>
      </c>
      <c r="Y134" s="5" t="s">
        <v>13</v>
      </c>
      <c r="Z134" s="12">
        <f>+C42</f>
        <v>1628.0047419685579</v>
      </c>
      <c r="AA134" s="11">
        <f>'Tarifas Riego Agricola'!$CM$9</f>
        <v>2.6294</v>
      </c>
      <c r="AB134" s="15">
        <f>+AA134*Z134</f>
        <v>4280.6756685321261</v>
      </c>
      <c r="AC134" s="15">
        <f>+Z134*'Tarifas Riego Agricola'!$CM$21</f>
        <v>10625.986950828777</v>
      </c>
      <c r="AE134" s="5" t="s">
        <v>13</v>
      </c>
      <c r="AF134" s="12">
        <f>+C43</f>
        <v>1062.0252335383914</v>
      </c>
      <c r="AG134" s="11">
        <f>'Tarifas Riego Agricola'!$CN$9</f>
        <v>2.6294</v>
      </c>
      <c r="AH134" s="15">
        <f>+AG134*AF134</f>
        <v>2792.489149065846</v>
      </c>
      <c r="AI134" s="15">
        <f>+AF134*'Tarifas Riego Agricola'!$CN$21</f>
        <v>6931.8386993050808</v>
      </c>
      <c r="AK134" s="5" t="s">
        <v>13</v>
      </c>
      <c r="AL134" s="12">
        <f>+C44</f>
        <v>1618.5064935064938</v>
      </c>
      <c r="AM134" s="11">
        <f>'Tarifas Riego Agricola'!$CO$9</f>
        <v>2.6294</v>
      </c>
      <c r="AN134" s="15">
        <f>+AM134*AL134</f>
        <v>4255.7009740259746</v>
      </c>
      <c r="AO134" s="15">
        <f>+AL134*'Tarifas Riego Agricola'!$CO$21</f>
        <v>10563.991883116885</v>
      </c>
      <c r="AQ134" s="5" t="s">
        <v>13</v>
      </c>
      <c r="AR134" s="12">
        <f>+C45</f>
        <v>2696.8576982228296</v>
      </c>
      <c r="AS134" s="11">
        <f>'Tarifas Riego Agricola'!$CP$9</f>
        <v>2.6294</v>
      </c>
      <c r="AT134" s="15">
        <f>+AS134*AR134</f>
        <v>7091.1176317071086</v>
      </c>
      <c r="AU134" s="15">
        <f>+AR134*'Tarifas Riego Agricola'!$CP$21</f>
        <v>17602.39019630041</v>
      </c>
      <c r="AW134" s="5" t="s">
        <v>13</v>
      </c>
      <c r="AX134" s="12">
        <f>+C46</f>
        <v>3233.1895078605608</v>
      </c>
      <c r="AY134" s="11">
        <f>'Tarifas Riego Agricola'!$CQ$9</f>
        <v>2.6294</v>
      </c>
      <c r="AZ134" s="15">
        <f>+AY134*AX134</f>
        <v>8501.3484919685579</v>
      </c>
      <c r="BA134" s="15">
        <f>+AX134*'Tarifas Riego Agricola'!$CQ$21</f>
        <v>21103.027917805881</v>
      </c>
      <c r="BC134" s="5" t="s">
        <v>13</v>
      </c>
      <c r="BD134" s="12">
        <f>+C47</f>
        <v>3565.0645078605608</v>
      </c>
      <c r="BE134" s="11">
        <f>'Tarifas Riego Agricola'!$CR$9</f>
        <v>2.6294</v>
      </c>
      <c r="BF134" s="15">
        <f>+BE134*BD134</f>
        <v>9373.980616968558</v>
      </c>
      <c r="BG134" s="15">
        <f>+BD134*'Tarifas Riego Agricola'!$CR$21</f>
        <v>23269.176042805881</v>
      </c>
      <c r="BI134" s="5" t="s">
        <v>13</v>
      </c>
      <c r="BJ134" s="12">
        <f>+C48</f>
        <v>3919.1772043745727</v>
      </c>
      <c r="BK134" s="11">
        <f>'Tarifas Riego Agricola'!$CS$9</f>
        <v>2.6294</v>
      </c>
      <c r="BL134" s="15">
        <f>+BK134*BJ134</f>
        <v>10305.084541182501</v>
      </c>
      <c r="BM134" s="15">
        <f>+BJ134*'Tarifas Riego Agricola'!$CS$21</f>
        <v>25580.469612952838</v>
      </c>
      <c r="BO134" s="5" t="s">
        <v>13</v>
      </c>
      <c r="BP134" s="12">
        <f>C49</f>
        <v>3231.3830741626793</v>
      </c>
      <c r="BQ134" s="11">
        <f>'Tarifas Riego Agricola'!$CT$9</f>
        <v>2.6294</v>
      </c>
      <c r="BR134" s="15">
        <f>+BQ134*BP134</f>
        <v>8496.5986552033482</v>
      </c>
      <c r="BS134" s="15">
        <f>+BP134*'Tarifas Riego Agricola'!$CT$21</f>
        <v>21091.23732505981</v>
      </c>
    </row>
    <row r="135" spans="1:71" x14ac:dyDescent="0.25">
      <c r="A135" s="5" t="s">
        <v>14</v>
      </c>
      <c r="B135" s="12">
        <f>B133+B134</f>
        <v>4001.4941473000681</v>
      </c>
      <c r="C135" s="13">
        <v>4.1070000000000004E-3</v>
      </c>
      <c r="D135" s="15">
        <f>C135*B135</f>
        <v>16.43413646296138</v>
      </c>
      <c r="E135" s="15">
        <f>+C135*B135</f>
        <v>16.43413646296138</v>
      </c>
      <c r="G135" s="5" t="s">
        <v>14</v>
      </c>
      <c r="H135" s="12">
        <f>H133+H134</f>
        <v>3400.9686147186148</v>
      </c>
      <c r="I135" s="13">
        <v>4.1070000000000004E-3</v>
      </c>
      <c r="J135" s="15">
        <f>I135*H135</f>
        <v>13.967778100649353</v>
      </c>
      <c r="K135" s="15">
        <f>+I135*H135</f>
        <v>13.967778100649353</v>
      </c>
      <c r="M135" s="5" t="s">
        <v>14</v>
      </c>
      <c r="N135" s="12">
        <f>N133+N134</f>
        <v>3006.7640692640689</v>
      </c>
      <c r="O135" s="13">
        <v>4.1070000000000004E-3</v>
      </c>
      <c r="P135" s="15">
        <f>O135*N135</f>
        <v>12.348780032467532</v>
      </c>
      <c r="Q135" s="15">
        <f>+O135*N135</f>
        <v>12.348780032467532</v>
      </c>
      <c r="S135" s="5" t="s">
        <v>14</v>
      </c>
      <c r="T135" s="12">
        <f>T133+T134</f>
        <v>2198.4253246753251</v>
      </c>
      <c r="U135" s="13">
        <v>4.1070000000000004E-3</v>
      </c>
      <c r="V135" s="15">
        <f>U135*T135</f>
        <v>9.0289328084415619</v>
      </c>
      <c r="W135" s="15">
        <f>+U135*T135</f>
        <v>9.0289328084415619</v>
      </c>
      <c r="Y135" s="5" t="s">
        <v>14</v>
      </c>
      <c r="Z135" s="12">
        <f>Z133+Z134</f>
        <v>1693.026386990203</v>
      </c>
      <c r="AA135" s="13">
        <v>4.1070000000000004E-3</v>
      </c>
      <c r="AB135" s="15">
        <f>AA135*Z135</f>
        <v>6.9532593713687643</v>
      </c>
      <c r="AC135" s="15">
        <f>+AA135*Z135</f>
        <v>6.9532593713687643</v>
      </c>
      <c r="AE135" s="5" t="s">
        <v>14</v>
      </c>
      <c r="AF135" s="12">
        <f>AF133+AF134</f>
        <v>1191.4220209614946</v>
      </c>
      <c r="AG135" s="13">
        <v>4.1070000000000004E-3</v>
      </c>
      <c r="AH135" s="15">
        <f>AG135*AF135</f>
        <v>4.8931702400888586</v>
      </c>
      <c r="AI135" s="15">
        <f>+AG135*AF135</f>
        <v>4.8931702400888586</v>
      </c>
      <c r="AK135" s="5" t="s">
        <v>14</v>
      </c>
      <c r="AL135" s="12">
        <f>AL133+AL134</f>
        <v>1694.9242424242427</v>
      </c>
      <c r="AM135" s="13">
        <v>4.1070000000000004E-3</v>
      </c>
      <c r="AN135" s="15">
        <f>AM135*AL135</f>
        <v>6.9610538636363657</v>
      </c>
      <c r="AO135" s="15">
        <f>+AM135*AL135</f>
        <v>6.9610538636363657</v>
      </c>
      <c r="AQ135" s="5" t="s">
        <v>14</v>
      </c>
      <c r="AR135" s="12">
        <f>AR133+AR134</f>
        <v>3004.7466678058781</v>
      </c>
      <c r="AS135" s="13">
        <v>4.1070000000000004E-3</v>
      </c>
      <c r="AT135" s="15">
        <f>AS135*AR135</f>
        <v>12.340494564678743</v>
      </c>
      <c r="AU135" s="15">
        <f>+AS135*AR135</f>
        <v>12.340494564678743</v>
      </c>
      <c r="AW135" s="5" t="s">
        <v>14</v>
      </c>
      <c r="AX135" s="12">
        <f>AX133+AX134</f>
        <v>3813.4261790840742</v>
      </c>
      <c r="AY135" s="13">
        <v>4.1070000000000004E-3</v>
      </c>
      <c r="AZ135" s="15">
        <f>AY135*AX135</f>
        <v>15.661741317498294</v>
      </c>
      <c r="BA135" s="15">
        <f>+AY135*AX135</f>
        <v>15.661741317498294</v>
      </c>
      <c r="BC135" s="5" t="s">
        <v>14</v>
      </c>
      <c r="BD135" s="12">
        <f>BD133+BD134</f>
        <v>4258.118378332194</v>
      </c>
      <c r="BE135" s="13">
        <v>4.1070000000000004E-3</v>
      </c>
      <c r="BF135" s="15">
        <f>BE135*BD135</f>
        <v>17.488092179810323</v>
      </c>
      <c r="BG135" s="15">
        <f>+BE135*BD135</f>
        <v>17.488092179810323</v>
      </c>
      <c r="BI135" s="5" t="s">
        <v>14</v>
      </c>
      <c r="BJ135" s="12">
        <f>BJ133+BJ134</f>
        <v>5070.6104750512641</v>
      </c>
      <c r="BK135" s="13">
        <v>4.1070000000000004E-3</v>
      </c>
      <c r="BL135" s="15">
        <f>BK135*BJ135</f>
        <v>20.824997221035545</v>
      </c>
      <c r="BM135" s="15">
        <f>+BK135*BJ135</f>
        <v>20.824997221035545</v>
      </c>
      <c r="BO135" s="5" t="s">
        <v>14</v>
      </c>
      <c r="BP135" s="12">
        <f>BP133+BP134</f>
        <v>4299.4828691045795</v>
      </c>
      <c r="BQ135" s="13">
        <v>4.1070000000000004E-3</v>
      </c>
      <c r="BR135" s="15">
        <f>BQ135*BP135</f>
        <v>17.657976143412508</v>
      </c>
      <c r="BS135" s="15">
        <f>+BQ135*BP135</f>
        <v>17.657976143412508</v>
      </c>
    </row>
    <row r="136" spans="1:71" x14ac:dyDescent="0.25">
      <c r="A136" s="5" t="s">
        <v>16</v>
      </c>
      <c r="B136" s="5"/>
      <c r="C136" s="15"/>
      <c r="D136" s="15">
        <f>IF('Carga de datos'!$C$11=1,IF((B133*'Tarifas Riego Agricola'!$CI$16+B134*'Tarifas Riego Agricola'!$CI$17)&gt;250*C134,(B133*'Tarifas Riego Agricola'!$CI$16+B134*'Tarifas Riego Agricola'!$CI$17),250*C134)-SUM(D131:D134),IF('Carga de datos'!$C$11=2,(IF((B133*'Tarifas Riego Agricola'!$CI$12+B134*'Tarifas Riego Agricola'!$CI$13)&gt;250*C134,(B133*'Tarifas Riego Agricola'!$CI$12+B134*'Tarifas Riego Agricola'!$CI$13),250*C134)-SUM(D131:D134)),0))</f>
        <v>-8846.0727030075177</v>
      </c>
      <c r="E136" s="15">
        <f>D136</f>
        <v>-8846.0727030075177</v>
      </c>
      <c r="F136" s="5"/>
      <c r="G136" s="5" t="s">
        <v>16</v>
      </c>
      <c r="H136" s="5"/>
      <c r="I136" s="15"/>
      <c r="J136" s="15">
        <f>IF('Carga de datos'!$C$11=1,IF((H133*'Tarifas Riego Agricola'!$CJ$16+H134*'Tarifas Riego Agricola'!$CJ$17)&gt;250*I134,(H133*'Tarifas Riego Agricola'!$CJ$16+H134*'Tarifas Riego Agricola'!$CJ$17),250*I134)-SUM(J131:J134),IF('Carga de datos'!$C$11=2,(IF((H133*'Tarifas Riego Agricola'!$CJ$12+H134*'Tarifas Riego Agricola'!$CJ$13)&gt;250*I134,(H133*'Tarifas Riego Agricola'!$CJ$12+H134*'Tarifas Riego Agricola'!$CJ$13),250*I134)-SUM(J131:J134)),0))</f>
        <v>-8049.4814740259735</v>
      </c>
      <c r="K136" s="15">
        <f>J136</f>
        <v>-8049.4814740259735</v>
      </c>
      <c r="M136" s="5" t="s">
        <v>16</v>
      </c>
      <c r="N136" s="5"/>
      <c r="O136" s="15"/>
      <c r="P136" s="15">
        <f>IF('Carga de datos'!$C$11=1,IF((N133*'Tarifas Riego Agricola'!$CK$16+N134*'Tarifas Riego Agricola'!$CK$17)&gt;250*O134,(N133*'Tarifas Riego Agricola'!$CK$16+N134*'Tarifas Riego Agricola'!$CK$17),250*O134)-SUM(P131:P134),IF('Carga de datos'!$C$11=2,(IF((N133*'Tarifas Riego Agricola'!$CK$12+N134*'Tarifas Riego Agricola'!$CK$13)&gt;250*O134,(N133*'Tarifas Riego Agricola'!$CK$12+N134*'Tarifas Riego Agricola'!$CK$13),250*O134)-SUM(P131:P134)),0))</f>
        <v>-7524.7620665584418</v>
      </c>
      <c r="Q136" s="15">
        <f>P136</f>
        <v>-7524.7620665584418</v>
      </c>
      <c r="S136" s="5" t="s">
        <v>16</v>
      </c>
      <c r="T136" s="5"/>
      <c r="U136" s="15"/>
      <c r="V136" s="15">
        <f>IF('Carga de datos'!$C$11=1,IF((T133*'Tarifas Riego Agricola'!$CL$16+T134*'Tarifas Riego Agricola'!$CL$17)&gt;250*U134,(T133*'Tarifas Riego Agricola'!$CL$16+T134*'Tarifas Riego Agricola'!$CL$17),250*U134)-SUM(V131:V134),IF('Carga de datos'!$C$11=2,(IF((T133*'Tarifas Riego Agricola'!$CL$12+T134*'Tarifas Riego Agricola'!$CL$13)&gt;250*U134,(T133*'Tarifas Riego Agricola'!$CL$12+T134*'Tarifas Riego Agricola'!$CL$13),250*U134)-SUM(V131:V134)),0))</f>
        <v>-6453.7676206709966</v>
      </c>
      <c r="W136" s="15">
        <f>V136</f>
        <v>-6453.7676206709966</v>
      </c>
      <c r="Y136" s="5" t="s">
        <v>16</v>
      </c>
      <c r="Z136" s="5"/>
      <c r="AA136" s="15"/>
      <c r="AB136" s="15">
        <f>IF('Carga de datos'!$C$11=1,IF((Z133*'Tarifas Riego Agricola'!$CM$16+Z134*'Tarifas Riego Agricola'!$CM$17)&gt;250*AA134,(Z133*'Tarifas Riego Agricola'!$CM$16+Z134*'Tarifas Riego Agricola'!$CM$17),250*AA134)-SUM(AB131:AB134),IF('Carga de datos'!$C$11=2,(IF((Z133*'Tarifas Riego Agricola'!$CM$12+Z134*'Tarifas Riego Agricola'!$CM$13)&gt;250*AA134,(Z133*'Tarifas Riego Agricola'!$CM$12+Z134*'Tarifas Riego Agricola'!$CM$13),250*AA134)-SUM(AB131:AB134)),0))</f>
        <v>-5781.663471234906</v>
      </c>
      <c r="AC136" s="15">
        <f>AB136</f>
        <v>-5781.663471234906</v>
      </c>
      <c r="AE136" s="5" t="s">
        <v>16</v>
      </c>
      <c r="AF136" s="5"/>
      <c r="AG136" s="15"/>
      <c r="AH136" s="15">
        <f>IF('Carga de datos'!$C$11=1,IF((AF133*'Tarifas Riego Agricola'!$CN$16+AF134*'Tarifas Riego Agricola'!$CN$17)&gt;250*AG134,(AF133*'Tarifas Riego Agricola'!$CN$16+AF134*'Tarifas Riego Agricola'!$CN$17),250*AG134)-SUM(AH131:AH134),IF('Carga de datos'!$C$11=2,(IF((AF133*'Tarifas Riego Agricola'!$CN$12+AF134*'Tarifas Riego Agricola'!$CN$13)&gt;250*AG134,(AF133*'Tarifas Riego Agricola'!$CN$12+AF134*'Tarifas Riego Agricola'!$CN$13),250*AG134)-SUM(AH131:AH134)),0))</f>
        <v>-5117.3096623946221</v>
      </c>
      <c r="AI136" s="15">
        <f>AH136</f>
        <v>-5117.3096623946221</v>
      </c>
      <c r="AK136" s="5" t="s">
        <v>16</v>
      </c>
      <c r="AL136" s="5"/>
      <c r="AM136" s="15"/>
      <c r="AN136" s="15">
        <f>IF('Carga de datos'!$C$11=1,IF((AL133*'Tarifas Riego Agricola'!$CO$16+AL134*'Tarifas Riego Agricola'!$CO$17)&gt;250*AM134,(AL133*'Tarifas Riego Agricola'!$CO$16+AL134*'Tarifas Riego Agricola'!$CO$17),250*AM134)-SUM(AN131:AN134),IF('Carga de datos'!$C$11=2,(IF((AL133*'Tarifas Riego Agricola'!$CO$12+AL134*'Tarifas Riego Agricola'!$CO$13)&gt;250*AM134,(AL133*'Tarifas Riego Agricola'!$CO$12+AL134*'Tarifas Riego Agricola'!$CO$13),250*AM134)-SUM(AN131:AN134)),0))</f>
        <v>-5784.2806937229434</v>
      </c>
      <c r="AO136" s="15">
        <f>AN136</f>
        <v>-5784.2806937229434</v>
      </c>
      <c r="AQ136" s="5" t="s">
        <v>16</v>
      </c>
      <c r="AR136" s="5"/>
      <c r="AS136" s="15"/>
      <c r="AT136" s="15">
        <f>IF('Carga de datos'!$C$11=1,IF((AR133*'Tarifas Riego Agricola'!$CP$16+AR134*'Tarifas Riego Agricola'!$CP$17)&gt;250*AS134,(AR133*'Tarifas Riego Agricola'!$CP$16+AR134*'Tarifas Riego Agricola'!$CP$17),250*AS134)-SUM(AT131:AT134),IF('Carga de datos'!$C$11=2,(IF((AR133*'Tarifas Riego Agricola'!$CP$12+AR134*'Tarifas Riego Agricola'!$CP$13)&gt;250*AS134,(AR133*'Tarifas Riego Agricola'!$CP$12+AR134*'Tarifas Riego Agricola'!$CP$13),250*AS134)-SUM(AT131:AT134)),0))</f>
        <v>-7522.6413946727625</v>
      </c>
      <c r="AU136" s="15">
        <f>AT136</f>
        <v>-7522.6413946727625</v>
      </c>
      <c r="AW136" s="5" t="s">
        <v>16</v>
      </c>
      <c r="AX136" s="5"/>
      <c r="AY136" s="15"/>
      <c r="AZ136" s="15">
        <f>IF('Carga de datos'!$C$11=1,IF((AX133*'Tarifas Riego Agricola'!$CQ$16+AX134*'Tarifas Riego Agricola'!$CQ$17)&gt;250*AY134,(AX133*'Tarifas Riego Agricola'!$CQ$16+AX134*'Tarifas Riego Agricola'!$CQ$17),250*AY134)-SUM(AZ131:AZ134),IF('Carga de datos'!$C$11=2,(IF((AX133*'Tarifas Riego Agricola'!$CQ$12+AX134*'Tarifas Riego Agricola'!$CQ$13)&gt;250*AY134,(AX133*'Tarifas Riego Agricola'!$CQ$12+AX134*'Tarifas Riego Agricola'!$CQ$13),250*AY134)-SUM(AZ131:AZ134)),0))</f>
        <v>-8597.0508493677371</v>
      </c>
      <c r="BA136" s="15">
        <f>AZ136</f>
        <v>-8597.0508493677371</v>
      </c>
      <c r="BC136" s="5" t="s">
        <v>16</v>
      </c>
      <c r="BD136" s="5"/>
      <c r="BE136" s="15"/>
      <c r="BF136" s="15">
        <f>IF('Carga de datos'!$C$11=1,IF((BD133*'Tarifas Riego Agricola'!$CR$16+BD134*'Tarifas Riego Agricola'!$CR$17)&gt;250*BE134,(BD133*'Tarifas Riego Agricola'!$CR$16+BD134*'Tarifas Riego Agricola'!$CR$17),250*BE134)-SUM(BF131:BF134),IF('Carga de datos'!$C$11=2,(IF((BD133*'Tarifas Riego Agricola'!$CR$12+BD134*'Tarifas Riego Agricola'!$CR$13)&gt;250*BE134,(BD133*'Tarifas Riego Agricola'!$CR$12+BD134*'Tarifas Riego Agricola'!$CR$13),250*BE134)-SUM(BF131:BF134)),0))</f>
        <v>-9187.5389017643538</v>
      </c>
      <c r="BG136" s="15">
        <f>BF136</f>
        <v>-9187.5389017643538</v>
      </c>
      <c r="BI136" s="5" t="s">
        <v>16</v>
      </c>
      <c r="BJ136" s="5"/>
      <c r="BK136" s="15"/>
      <c r="BL136" s="15">
        <f>IF('Carga de datos'!$C$11=1,IF((BJ133*'Tarifas Riego Agricola'!$CS$16+BJ134*'Tarifas Riego Agricola'!$CS$17)&gt;250*BK134,(BJ133*'Tarifas Riego Agricola'!$CS$16+BJ134*'Tarifas Riego Agricola'!$CS$17),250*BK134)-SUM(BL131:BL134),IF('Carga de datos'!$C$11=2,(IF((BJ133*'Tarifas Riego Agricola'!$CS$12+BJ134*'Tarifas Riego Agricola'!$CS$13)&gt;250*BK134,(BJ133*'Tarifas Riego Agricola'!$CS$12+BJ134*'Tarifas Riego Agricola'!$CS$13),250*BK134)-SUM(BL131:BL134)),0))</f>
        <v>-10268.65800183698</v>
      </c>
      <c r="BM136" s="15">
        <f>BL136</f>
        <v>-10268.65800183698</v>
      </c>
      <c r="BO136" s="5" t="s">
        <v>16</v>
      </c>
      <c r="BP136" s="5"/>
      <c r="BQ136" s="15"/>
      <c r="BR136" s="15">
        <f>IF('Carga de datos'!$C$11=1,IF((BP133*'Tarifas Riego Agricola'!$CT$16+BP134*'Tarifas Riego Agricola'!$CT$17)&gt;250*BQ134,(BP133*'Tarifas Riego Agricola'!$CT$16+BP134*'Tarifas Riego Agricola'!$CT$17),250*BQ134)-SUM(BR131:BR134),IF('Carga de datos'!$C$11=2,(IF((BP133*'Tarifas Riego Agricola'!$CT$12+BP134*'Tarifas Riego Agricola'!$CT$13)&gt;250*BQ134,(BP133*'Tarifas Riego Agricola'!$CT$12+BP134*'Tarifas Riego Agricola'!$CT$13),250*BQ134)-SUM(BR131:BR134)),0))</f>
        <v>-9245.7095794600136</v>
      </c>
      <c r="BS136" s="15">
        <f>BR136</f>
        <v>-9245.7095794600136</v>
      </c>
    </row>
    <row r="137" spans="1:71" x14ac:dyDescent="0.25">
      <c r="A137" s="5" t="s">
        <v>15</v>
      </c>
      <c r="B137" s="14">
        <v>0.03</v>
      </c>
      <c r="C137" s="15"/>
      <c r="D137" s="15">
        <f>SUM(D131:D136)*((100/97)-1)</f>
        <v>198.8180677563638</v>
      </c>
      <c r="E137" s="15">
        <f>D137</f>
        <v>198.8180677563638</v>
      </c>
      <c r="F137" s="16"/>
      <c r="G137" s="5" t="s">
        <v>15</v>
      </c>
      <c r="H137" s="14">
        <v>0.03</v>
      </c>
      <c r="I137" s="15"/>
      <c r="J137" s="15">
        <f>SUM(J131:J136)*((100/97)-1)</f>
        <v>170.48068000953879</v>
      </c>
      <c r="K137" s="15">
        <f>J137</f>
        <v>170.48068000953879</v>
      </c>
      <c r="M137" s="5" t="s">
        <v>15</v>
      </c>
      <c r="N137" s="14">
        <v>0.03</v>
      </c>
      <c r="O137" s="15"/>
      <c r="P137" s="15">
        <f>SUM(P131:P136)*((100/97)-1)</f>
        <v>138.17398211775287</v>
      </c>
      <c r="Q137" s="15">
        <f>P137</f>
        <v>138.17398211775287</v>
      </c>
      <c r="S137" s="5" t="s">
        <v>15</v>
      </c>
      <c r="T137" s="14">
        <v>0.03</v>
      </c>
      <c r="U137" s="15"/>
      <c r="V137" s="15">
        <f>SUM(V131:V136)*((100/97)-1)</f>
        <v>109.55818757246581</v>
      </c>
      <c r="W137" s="15">
        <f>V137</f>
        <v>109.55818757246581</v>
      </c>
      <c r="Y137" s="5" t="s">
        <v>15</v>
      </c>
      <c r="Z137" s="14">
        <v>0.03</v>
      </c>
      <c r="AA137" s="15"/>
      <c r="AB137" s="15">
        <f>SUM(AB131:AB136)*((100/97)-1)</f>
        <v>72.863666018267779</v>
      </c>
      <c r="AC137" s="15">
        <f>AB137</f>
        <v>72.863666018267779</v>
      </c>
      <c r="AE137" s="5" t="s">
        <v>15</v>
      </c>
      <c r="AF137" s="14">
        <v>0.03</v>
      </c>
      <c r="AG137" s="15"/>
      <c r="AH137" s="15">
        <f>SUM(AH131:AH136)*((100/97)-1)</f>
        <v>56.909366747001442</v>
      </c>
      <c r="AI137" s="15">
        <f>AH137</f>
        <v>56.909366747001442</v>
      </c>
      <c r="AK137" s="5" t="s">
        <v>15</v>
      </c>
      <c r="AL137" s="14">
        <v>0.03</v>
      </c>
      <c r="AM137" s="15"/>
      <c r="AN137" s="15">
        <f>SUM(AN131:AN136)*((100/97)-1)</f>
        <v>73.708016125652449</v>
      </c>
      <c r="AO137" s="15">
        <f>AN137</f>
        <v>73.708016125652449</v>
      </c>
      <c r="AQ137" s="5" t="s">
        <v>15</v>
      </c>
      <c r="AR137" s="14">
        <v>0.03</v>
      </c>
      <c r="AS137" s="15"/>
      <c r="AT137" s="15">
        <f>SUM(AT131:AT136)*((100/97)-1)</f>
        <v>142.28195251570912</v>
      </c>
      <c r="AU137" s="15">
        <f>AT137</f>
        <v>142.28195251570912</v>
      </c>
      <c r="AW137" s="5" t="s">
        <v>15</v>
      </c>
      <c r="AX137" s="14">
        <v>0.03</v>
      </c>
      <c r="AY137" s="15"/>
      <c r="AZ137" s="15">
        <f>SUM(AZ131:AZ136)*((100/97)-1)</f>
        <v>193.33751184117091</v>
      </c>
      <c r="BA137" s="15">
        <f>AZ137</f>
        <v>193.33751184117091</v>
      </c>
      <c r="BC137" s="5" t="s">
        <v>15</v>
      </c>
      <c r="BD137" s="14">
        <v>0.03</v>
      </c>
      <c r="BE137" s="15"/>
      <c r="BF137" s="15">
        <f>SUM(BF131:BF136)*((100/97)-1)</f>
        <v>218.92439854522959</v>
      </c>
      <c r="BG137" s="15">
        <f>BF137</f>
        <v>218.92439854522959</v>
      </c>
      <c r="BI137" s="5" t="s">
        <v>15</v>
      </c>
      <c r="BJ137" s="14">
        <v>0.03</v>
      </c>
      <c r="BK137" s="15"/>
      <c r="BL137" s="15">
        <f>SUM(BL131:BL136)*((100/97)-1)</f>
        <v>282.66427767440848</v>
      </c>
      <c r="BM137" s="15">
        <f>BL137</f>
        <v>282.66427767440848</v>
      </c>
      <c r="BO137" s="5" t="s">
        <v>15</v>
      </c>
      <c r="BP137" s="14">
        <v>0.03</v>
      </c>
      <c r="BQ137" s="15"/>
      <c r="BR137" s="15">
        <f>SUM(BR131:BR136)*((100/97)-1)</f>
        <v>245.85870539091968</v>
      </c>
      <c r="BS137" s="15">
        <f>BR137</f>
        <v>245.85870539091968</v>
      </c>
    </row>
    <row r="138" spans="1:71" x14ac:dyDescent="0.25">
      <c r="A138" s="16" t="s">
        <v>17</v>
      </c>
      <c r="B138" s="16"/>
      <c r="C138" s="17"/>
      <c r="D138" s="35">
        <f>IF('Carga de datos'!$C$11=3,IF((SUM(D131:D137)-'Calculos Sin Estabilizacion'!D137)&gt;250*'Calculos Sin Estabilizacion'!C134,SUM(D131:D137),250*'Calculos Sin Estabilizacion'!C134+250*'Calculos Sin Estabilizacion'!C134*((100/97)-1)),SUM(D131:D137))</f>
        <v>6627.26892521215</v>
      </c>
      <c r="E138" s="35">
        <f>IF('Carga de datos'!$C$11=3,IF((SUM(E131:E137)-'Calculos Sin Estabilizacion'!E137)&gt;250*'Calculos Sin Estabilizacion'!C134,SUM(E131:E137),250*'Calculos Sin Estabilizacion'!C134+250*'Calculos Sin Estabilizacion'!C134*((100/97)-1)),SUM(E131:E137))</f>
        <v>22318.245850195064</v>
      </c>
      <c r="F138" s="5"/>
      <c r="G138" s="16" t="s">
        <v>17</v>
      </c>
      <c r="H138" s="16"/>
      <c r="I138" s="17"/>
      <c r="J138" s="35">
        <f>IF('Carga de datos'!$C$11=3,IF((SUM(J131:J137)-'Calculos Sin Estabilizacion'!J137)&gt;250*'Calculos Sin Estabilizacion'!I134,SUM(J131:J137),250*'Calculos Sin Estabilizacion'!I134+250*'Calculos Sin Estabilizacion'!I134*((100/97)-1)),SUM(J131:J137))</f>
        <v>5682.6893336513122</v>
      </c>
      <c r="K138" s="35">
        <f>IF('Carga de datos'!$C$11=3,IF((SUM(K131:K137)-'Calculos Sin Estabilizacion'!K137)&gt;250*'Calculos Sin Estabilizacion'!I134,SUM(K131:K137),250*'Calculos Sin Estabilizacion'!I134+250*'Calculos Sin Estabilizacion'!I134*((100/97)-1)),SUM(K131:K137))</f>
        <v>19022.684630188116</v>
      </c>
      <c r="M138" s="16" t="s">
        <v>17</v>
      </c>
      <c r="N138" s="16"/>
      <c r="O138" s="17"/>
      <c r="P138" s="35">
        <f>IF('Carga de datos'!$C$11=3,IF((SUM(P131:P137)-'Calculos Sin Estabilizacion'!P137)&gt;250*'Calculos Sin Estabilizacion'!O134,SUM(P131:P137),250*'Calculos Sin Estabilizacion'!O134+250*'Calculos Sin Estabilizacion'!O134*((100/97)-1)),SUM(P131:P137))</f>
        <v>4605.7994039251116</v>
      </c>
      <c r="Q138" s="35">
        <f>IF('Carga de datos'!$C$11=3,IF((SUM(Q131:Q137)-'Calculos Sin Estabilizacion'!Q137)&gt;250*'Calculos Sin Estabilizacion'!O134,SUM(Q131:Q137),250*'Calculos Sin Estabilizacion'!O134+250*'Calculos Sin Estabilizacion'!O134*((100/97)-1)),SUM(Q131:Q137))</f>
        <v>16367.39322481256</v>
      </c>
      <c r="S138" s="16" t="s">
        <v>17</v>
      </c>
      <c r="T138" s="16"/>
      <c r="U138" s="17"/>
      <c r="V138" s="35">
        <f>IF('Carga de datos'!$C$11=3,IF((SUM(V131:V137)-'Calculos Sin Estabilizacion'!V137)&gt;250*'Calculos Sin Estabilizacion'!U134,SUM(V131:V137),250*'Calculos Sin Estabilizacion'!U134+250*'Calculos Sin Estabilizacion'!U134*((100/97)-1)),SUM(V131:V137))</f>
        <v>3651.9395857488726</v>
      </c>
      <c r="W138" s="35">
        <f>IF('Carga de datos'!$C$11=3,IF((SUM(W131:W137)-'Calculos Sin Estabilizacion'!W137)&gt;250*'Calculos Sin Estabilizacion'!U134,SUM(W131:W137),250*'Calculos Sin Estabilizacion'!U134+250*'Calculos Sin Estabilizacion'!U134*((100/97)-1)),SUM(W131:W137))</f>
        <v>12273.418982393894</v>
      </c>
      <c r="Y138" s="16" t="s">
        <v>17</v>
      </c>
      <c r="Z138" s="16"/>
      <c r="AA138" s="17"/>
      <c r="AB138" s="35">
        <f>IF('Carga de datos'!$C$11=3,IF((SUM(AB131:AB137)-'Calculos Sin Estabilizacion'!AB137)&gt;250*'Calculos Sin Estabilizacion'!AA134,SUM(AB131:AB137),250*'Calculos Sin Estabilizacion'!AA134+250*'Calculos Sin Estabilizacion'!AA134*((100/97)-1)),SUM(AB131:AB137))</f>
        <v>2428.7888672756012</v>
      </c>
      <c r="AC138" s="35">
        <f>IF('Carga de datos'!$C$11=3,IF((SUM(AC131:AC137)-'Calculos Sin Estabilizacion'!AC137)&gt;250*'Calculos Sin Estabilizacion'!AA134,SUM(AC131:AC137),250*'Calculos Sin Estabilizacion'!AA134+250*'Calculos Sin Estabilizacion'!AA134*((100/97)-1)),SUM(AC131:AC137))</f>
        <v>9038.7577513038541</v>
      </c>
      <c r="AE138" s="16" t="s">
        <v>17</v>
      </c>
      <c r="AF138" s="16"/>
      <c r="AG138" s="17"/>
      <c r="AH138" s="35">
        <f>IF('Carga de datos'!$C$11=3,IF((SUM(AH131:AH137)-'Calculos Sin Estabilizacion'!AH137)&gt;250*'Calculos Sin Estabilizacion'!AG134,SUM(AH131:AH137),250*'Calculos Sin Estabilizacion'!AG134+250*'Calculos Sin Estabilizacion'!AG134*((100/97)-1)),SUM(AH131:AH137))</f>
        <v>1896.9788915667214</v>
      </c>
      <c r="AI138" s="35">
        <f>IF('Carga de datos'!$C$11=3,IF((SUM(AI131:AI137)-'Calculos Sin Estabilizacion'!AI137)&gt;250*'Calculos Sin Estabilizacion'!AG134,SUM(AI131:AI137),250*'Calculos Sin Estabilizacion'!AG134+250*'Calculos Sin Estabilizacion'!AG134*((100/97)-1)),SUM(AI131:AI137))</f>
        <v>6563.0121856542146</v>
      </c>
      <c r="AK138" s="16" t="s">
        <v>17</v>
      </c>
      <c r="AL138" s="16"/>
      <c r="AM138" s="17"/>
      <c r="AN138" s="35">
        <f>IF('Carga de datos'!$C$11=3,IF((SUM(AN131:AN137)-'Calculos Sin Estabilizacion'!AN137)&gt;250*'Calculos Sin Estabilizacion'!AM134,SUM(AN131:AN137),250*'Calculos Sin Estabilizacion'!AM134+250*'Calculos Sin Estabilizacion'!AM134*((100/97)-1)),SUM(AN131:AN137))</f>
        <v>2456.9338708550904</v>
      </c>
      <c r="AO138" s="35">
        <f>IF('Carga de datos'!$C$11=3,IF((SUM(AO131:AO137)-'Calculos Sin Estabilizacion'!AO137)&gt;250*'Calculos Sin Estabilizacion'!AM134,SUM(AO131:AO137),250*'Calculos Sin Estabilizacion'!AM134+250*'Calculos Sin Estabilizacion'!AM134*((100/97)-1)),SUM(AO131:AO137))</f>
        <v>9076.2679433659159</v>
      </c>
      <c r="AQ138" s="16" t="s">
        <v>17</v>
      </c>
      <c r="AR138" s="16"/>
      <c r="AS138" s="17"/>
      <c r="AT138" s="35">
        <f>IF('Carga de datos'!$C$11=3,IF((SUM(AT131:AT137)-'Calculos Sin Estabilizacion'!AT137)&gt;250*'Calculos Sin Estabilizacion'!AS134,SUM(AT131:AT137),250*'Calculos Sin Estabilizacion'!AS134+250*'Calculos Sin Estabilizacion'!AS134*((100/97)-1)),SUM(AT131:AT137))</f>
        <v>4742.7317505236542</v>
      </c>
      <c r="AU138" s="35">
        <f>IF('Carga de datos'!$C$11=3,IF((SUM(AU131:AU137)-'Calculos Sin Estabilizacion'!AU137)&gt;250*'Calculos Sin Estabilizacion'!AS134,SUM(AU131:AU137),250*'Calculos Sin Estabilizacion'!AS134+250*'Calculos Sin Estabilizacion'!AS134*((100/97)-1)),SUM(AU131:AU137))</f>
        <v>16507.20478801084</v>
      </c>
      <c r="AW138" s="16" t="s">
        <v>17</v>
      </c>
      <c r="AX138" s="16"/>
      <c r="AY138" s="17"/>
      <c r="AZ138" s="35">
        <f>IF('Carga de datos'!$C$11=3,IF((SUM(AZ131:AZ137)-'Calculos Sin Estabilizacion'!AZ137)&gt;250*'Calculos Sin Estabilizacion'!AY134,SUM(AZ131:AZ137),250*'Calculos Sin Estabilizacion'!AY134+250*'Calculos Sin Estabilizacion'!AY134*((100/97)-1)),SUM(AZ131:AZ137))</f>
        <v>6444.5837280390533</v>
      </c>
      <c r="BA138" s="35">
        <f>IF('Carga de datos'!$C$11=3,IF((SUM(BA131:BA137)-'Calculos Sin Estabilizacion'!BA137)&gt;250*'Calculos Sin Estabilizacion'!AY134,SUM(BA131:BA137),250*'Calculos Sin Estabilizacion'!AY134+250*'Calculos Sin Estabilizacion'!AY134*((100/97)-1)),SUM(BA131:BA137))</f>
        <v>21408.000476757439</v>
      </c>
      <c r="BC138" s="16" t="s">
        <v>17</v>
      </c>
      <c r="BD138" s="16"/>
      <c r="BE138" s="17"/>
      <c r="BF138" s="35">
        <f>IF('Carga de datos'!$C$11=3,IF((SUM(BF131:BF137)-'Calculos Sin Estabilizacion'!BF137)&gt;250*'Calculos Sin Estabilizacion'!BE134,SUM(BF131:BF137),250*'Calculos Sin Estabilizacion'!BE134+250*'Calculos Sin Estabilizacion'!BE134*((100/97)-1)),SUM(BF131:BF137))</f>
        <v>7297.4799515076784</v>
      </c>
      <c r="BG138" s="35">
        <f>IF('Carga de datos'!$C$11=3,IF((SUM(BG131:BG137)-'Calculos Sin Estabilizacion'!BG137)&gt;250*'Calculos Sin Estabilizacion'!BE134,SUM(BG131:BG137),250*'Calculos Sin Estabilizacion'!BE134+250*'Calculos Sin Estabilizacion'!BE134*((100/97)-1)),SUM(BG131:BG137))</f>
        <v>24013.612546325694</v>
      </c>
      <c r="BI138" s="16" t="s">
        <v>17</v>
      </c>
      <c r="BJ138" s="16"/>
      <c r="BK138" s="17"/>
      <c r="BL138" s="35">
        <f>IF('Carga de datos'!$C$11=3,IF((SUM(BL131:BL137)-'Calculos Sin Estabilizacion'!BL137)&gt;250*'Calculos Sin Estabilizacion'!BK134,SUM(BL131:BL137),250*'Calculos Sin Estabilizacion'!BK134+250*'Calculos Sin Estabilizacion'!BK134*((100/97)-1)),SUM(BL131:BL137))</f>
        <v>9422.1425891469826</v>
      </c>
      <c r="BM138" s="35">
        <f>IF('Carga de datos'!$C$11=3,IF((SUM(BM131:BM137)-'Calculos Sin Estabilizacion'!BM137)&gt;250*'Calculos Sin Estabilizacion'!BK134,SUM(BM131:BM137),250*'Calculos Sin Estabilizacion'!BK134+250*'Calculos Sin Estabilizacion'!BK134*((100/97)-1)),SUM(BM131:BM137))</f>
        <v>29384.206502552657</v>
      </c>
      <c r="BO138" s="16" t="s">
        <v>17</v>
      </c>
      <c r="BP138" s="16"/>
      <c r="BQ138" s="17"/>
      <c r="BR138" s="35">
        <f>IF('Carga de datos'!$C$11=3,IF((SUM(BR131:BR137)-'Calculos Sin Estabilizacion'!BR137)&gt;250*'Calculos Sin Estabilizacion'!BQ134,SUM(BR131:BR137),250*'Calculos Sin Estabilizacion'!BQ134+250*'Calculos Sin Estabilizacion'!BQ134*((100/97)-1)),SUM(BR131:BR137))</f>
        <v>8195.290179697351</v>
      </c>
      <c r="BS138" s="35">
        <f>IF('Carga de datos'!$C$11=3,IF((SUM(BS131:BS137)-'Calculos Sin Estabilizacion'!BS137)&gt;250*'Calculos Sin Estabilizacion'!BQ134,SUM(BS131:BS137),250*'Calculos Sin Estabilizacion'!BQ134+250*'Calculos Sin Estabilizacion'!BQ134*((100/97)-1)),SUM(BS131:BS137))</f>
        <v>25137.415444905837</v>
      </c>
    </row>
    <row r="139" spans="1:71" x14ac:dyDescent="0.25">
      <c r="A139" s="5" t="s">
        <v>18</v>
      </c>
      <c r="B139" s="18">
        <v>0.27</v>
      </c>
      <c r="C139" s="15"/>
      <c r="D139" s="15">
        <f>+D138*B139</f>
        <v>1789.3626098072807</v>
      </c>
      <c r="E139" s="26"/>
      <c r="F139" s="5"/>
      <c r="G139" s="5" t="s">
        <v>18</v>
      </c>
      <c r="H139" s="18">
        <v>0.27</v>
      </c>
      <c r="I139" s="15"/>
      <c r="J139" s="15">
        <f>+J138*H139</f>
        <v>1534.3261200858544</v>
      </c>
      <c r="K139" s="26"/>
      <c r="M139" s="5" t="s">
        <v>18</v>
      </c>
      <c r="N139" s="18">
        <v>0.27</v>
      </c>
      <c r="O139" s="15"/>
      <c r="P139" s="15">
        <f>+P138*N139</f>
        <v>1243.5658390597803</v>
      </c>
      <c r="Q139" s="26"/>
      <c r="S139" s="5" t="s">
        <v>18</v>
      </c>
      <c r="T139" s="18">
        <v>0.27</v>
      </c>
      <c r="U139" s="15"/>
      <c r="V139" s="15">
        <f>+V138*T139</f>
        <v>986.02368815219563</v>
      </c>
      <c r="W139" s="26"/>
      <c r="Y139" s="5" t="s">
        <v>18</v>
      </c>
      <c r="Z139" s="18">
        <v>0.27</v>
      </c>
      <c r="AA139" s="15"/>
      <c r="AB139" s="15">
        <f>+AB138*Z139</f>
        <v>655.77299416441235</v>
      </c>
      <c r="AC139" s="26"/>
      <c r="AE139" s="5" t="s">
        <v>18</v>
      </c>
      <c r="AF139" s="18">
        <v>0.27</v>
      </c>
      <c r="AG139" s="15"/>
      <c r="AH139" s="15">
        <f>+AH138*AF139</f>
        <v>512.18430072301476</v>
      </c>
      <c r="AI139" s="26"/>
      <c r="AK139" s="5" t="s">
        <v>18</v>
      </c>
      <c r="AL139" s="18">
        <v>0.27</v>
      </c>
      <c r="AM139" s="15"/>
      <c r="AN139" s="15">
        <f>+AN138*AL139</f>
        <v>663.3721451308744</v>
      </c>
      <c r="AO139" s="26"/>
      <c r="AQ139" s="5" t="s">
        <v>18</v>
      </c>
      <c r="AR139" s="18">
        <v>0.27</v>
      </c>
      <c r="AS139" s="15"/>
      <c r="AT139" s="15">
        <f>+AT138*AR139</f>
        <v>1280.5375726413868</v>
      </c>
      <c r="AU139" s="26"/>
      <c r="AW139" s="5" t="s">
        <v>18</v>
      </c>
      <c r="AX139" s="18">
        <v>0.27</v>
      </c>
      <c r="AY139" s="15"/>
      <c r="AZ139" s="15">
        <f>+AZ138*AX139</f>
        <v>1740.0376065705445</v>
      </c>
      <c r="BA139" s="26"/>
      <c r="BC139" s="5" t="s">
        <v>18</v>
      </c>
      <c r="BD139" s="18">
        <v>0.27</v>
      </c>
      <c r="BE139" s="15"/>
      <c r="BF139" s="15">
        <f>+BF138*BD139</f>
        <v>1970.3195869070732</v>
      </c>
      <c r="BG139" s="26"/>
      <c r="BI139" s="5" t="s">
        <v>18</v>
      </c>
      <c r="BJ139" s="18">
        <v>0.27</v>
      </c>
      <c r="BK139" s="15"/>
      <c r="BL139" s="15">
        <f>+BL138*BJ139</f>
        <v>2543.9784990696853</v>
      </c>
      <c r="BM139" s="26"/>
      <c r="BO139" s="5" t="s">
        <v>18</v>
      </c>
      <c r="BP139" s="18">
        <v>0.27</v>
      </c>
      <c r="BQ139" s="15"/>
      <c r="BR139" s="15">
        <f>+BR138*BP139</f>
        <v>2212.7283485182847</v>
      </c>
      <c r="BS139" s="26"/>
    </row>
    <row r="140" spans="1:71" x14ac:dyDescent="0.25">
      <c r="A140" s="5" t="s">
        <v>19</v>
      </c>
      <c r="B140" s="19">
        <v>1.4999999999999999E-2</v>
      </c>
      <c r="C140" s="15"/>
      <c r="D140" s="15">
        <f>E138*B140</f>
        <v>334.77368775292592</v>
      </c>
      <c r="E140" s="15"/>
      <c r="F140" s="5"/>
      <c r="G140" s="5" t="s">
        <v>19</v>
      </c>
      <c r="H140" s="19">
        <v>1.4999999999999999E-2</v>
      </c>
      <c r="I140" s="15"/>
      <c r="J140" s="15">
        <f>K138*H140</f>
        <v>285.3402694528217</v>
      </c>
      <c r="K140" s="15"/>
      <c r="M140" s="5" t="s">
        <v>19</v>
      </c>
      <c r="N140" s="19">
        <v>1.4999999999999999E-2</v>
      </c>
      <c r="O140" s="15"/>
      <c r="P140" s="15">
        <f>Q138*N140</f>
        <v>245.51089837218839</v>
      </c>
      <c r="Q140" s="15"/>
      <c r="S140" s="5" t="s">
        <v>19</v>
      </c>
      <c r="T140" s="19">
        <v>1.4999999999999999E-2</v>
      </c>
      <c r="U140" s="15"/>
      <c r="V140" s="15">
        <f>W138*T140</f>
        <v>184.10128473590839</v>
      </c>
      <c r="W140" s="15"/>
      <c r="Y140" s="5" t="s">
        <v>19</v>
      </c>
      <c r="Z140" s="19">
        <v>1.4999999999999999E-2</v>
      </c>
      <c r="AA140" s="15"/>
      <c r="AB140" s="15">
        <f>AC138*Z140</f>
        <v>135.5813662695578</v>
      </c>
      <c r="AC140" s="15"/>
      <c r="AE140" s="5" t="s">
        <v>19</v>
      </c>
      <c r="AF140" s="19">
        <v>1.4999999999999999E-2</v>
      </c>
      <c r="AG140" s="15"/>
      <c r="AH140" s="15">
        <f>AI138*AF140</f>
        <v>98.445182784813213</v>
      </c>
      <c r="AI140" s="15"/>
      <c r="AK140" s="5" t="s">
        <v>19</v>
      </c>
      <c r="AL140" s="19">
        <v>1.4999999999999999E-2</v>
      </c>
      <c r="AM140" s="15"/>
      <c r="AN140" s="15">
        <f>AO138*AL140</f>
        <v>136.14401915048873</v>
      </c>
      <c r="AO140" s="15"/>
      <c r="AQ140" s="5" t="s">
        <v>19</v>
      </c>
      <c r="AR140" s="19">
        <v>1.4999999999999999E-2</v>
      </c>
      <c r="AS140" s="15"/>
      <c r="AT140" s="15">
        <f>AU138*AR140</f>
        <v>247.60807182016259</v>
      </c>
      <c r="AU140" s="15"/>
      <c r="AW140" s="5" t="s">
        <v>19</v>
      </c>
      <c r="AX140" s="19">
        <v>1.4999999999999999E-2</v>
      </c>
      <c r="AY140" s="15"/>
      <c r="AZ140" s="15">
        <f>BA138*AX140</f>
        <v>321.12000715136156</v>
      </c>
      <c r="BA140" s="15"/>
      <c r="BC140" s="5" t="s">
        <v>19</v>
      </c>
      <c r="BD140" s="19">
        <v>1.4999999999999999E-2</v>
      </c>
      <c r="BE140" s="15"/>
      <c r="BF140" s="15">
        <f>BG138*BD140</f>
        <v>360.20418819488538</v>
      </c>
      <c r="BG140" s="15"/>
      <c r="BI140" s="5" t="s">
        <v>19</v>
      </c>
      <c r="BJ140" s="19">
        <v>1.4999999999999999E-2</v>
      </c>
      <c r="BK140" s="15"/>
      <c r="BL140" s="15">
        <f>BM138*BJ140</f>
        <v>440.76309753828986</v>
      </c>
      <c r="BM140" s="15"/>
      <c r="BO140" s="5" t="s">
        <v>19</v>
      </c>
      <c r="BP140" s="19">
        <v>1.4999999999999999E-2</v>
      </c>
      <c r="BQ140" s="15"/>
      <c r="BR140" s="15">
        <f>BS138*BP140</f>
        <v>377.06123167358754</v>
      </c>
      <c r="BS140" s="15"/>
    </row>
    <row r="141" spans="1:71" x14ac:dyDescent="0.25">
      <c r="A141" s="5" t="s">
        <v>20</v>
      </c>
      <c r="B141" s="19">
        <v>0.05</v>
      </c>
      <c r="C141" s="15"/>
      <c r="D141" s="15">
        <f>E138*B141</f>
        <v>1115.9122925097533</v>
      </c>
      <c r="E141" s="15"/>
      <c r="F141" s="5"/>
      <c r="G141" s="5" t="s">
        <v>20</v>
      </c>
      <c r="H141" s="19">
        <v>0.05</v>
      </c>
      <c r="I141" s="15"/>
      <c r="J141" s="15">
        <f>K138*H141</f>
        <v>951.13423150940582</v>
      </c>
      <c r="K141" s="15"/>
      <c r="M141" s="5" t="s">
        <v>20</v>
      </c>
      <c r="N141" s="19">
        <v>0.05</v>
      </c>
      <c r="O141" s="15"/>
      <c r="P141" s="15">
        <f>Q138*N141</f>
        <v>818.36966124062803</v>
      </c>
      <c r="Q141" s="15"/>
      <c r="S141" s="5" t="s">
        <v>20</v>
      </c>
      <c r="T141" s="19">
        <v>0.05</v>
      </c>
      <c r="U141" s="15"/>
      <c r="V141" s="15">
        <f>W138*T141</f>
        <v>613.67094911969468</v>
      </c>
      <c r="W141" s="15"/>
      <c r="Y141" s="5" t="s">
        <v>20</v>
      </c>
      <c r="Z141" s="19">
        <v>0.05</v>
      </c>
      <c r="AA141" s="15"/>
      <c r="AB141" s="15">
        <f>AC138*Z141</f>
        <v>451.93788756519274</v>
      </c>
      <c r="AC141" s="15"/>
      <c r="AE141" s="5" t="s">
        <v>20</v>
      </c>
      <c r="AF141" s="19">
        <v>0.05</v>
      </c>
      <c r="AG141" s="15"/>
      <c r="AH141" s="15">
        <f>AI138*AF141</f>
        <v>328.15060928271078</v>
      </c>
      <c r="AI141" s="15"/>
      <c r="AK141" s="5" t="s">
        <v>20</v>
      </c>
      <c r="AL141" s="19">
        <v>0.05</v>
      </c>
      <c r="AM141" s="15"/>
      <c r="AN141" s="15">
        <f>AO138*AL141</f>
        <v>453.81339716829581</v>
      </c>
      <c r="AO141" s="15"/>
      <c r="AQ141" s="5" t="s">
        <v>20</v>
      </c>
      <c r="AR141" s="19">
        <v>0.05</v>
      </c>
      <c r="AS141" s="15"/>
      <c r="AT141" s="15">
        <f>AU138*AR141</f>
        <v>825.36023940054201</v>
      </c>
      <c r="AU141" s="15"/>
      <c r="AW141" s="5" t="s">
        <v>20</v>
      </c>
      <c r="AX141" s="19">
        <v>0.05</v>
      </c>
      <c r="AY141" s="15"/>
      <c r="AZ141" s="15">
        <f>BA138*AX141</f>
        <v>1070.4000238378719</v>
      </c>
      <c r="BA141" s="15"/>
      <c r="BC141" s="5" t="s">
        <v>20</v>
      </c>
      <c r="BD141" s="19">
        <v>0.05</v>
      </c>
      <c r="BE141" s="15"/>
      <c r="BF141" s="15">
        <f>BG138*BD141</f>
        <v>1200.6806273162847</v>
      </c>
      <c r="BG141" s="15"/>
      <c r="BI141" s="5" t="s">
        <v>20</v>
      </c>
      <c r="BJ141" s="19">
        <v>0.05</v>
      </c>
      <c r="BK141" s="15"/>
      <c r="BL141" s="15">
        <f>BM138*BJ141</f>
        <v>1469.210325127633</v>
      </c>
      <c r="BM141" s="15"/>
      <c r="BO141" s="5" t="s">
        <v>20</v>
      </c>
      <c r="BP141" s="19">
        <v>0.05</v>
      </c>
      <c r="BQ141" s="15"/>
      <c r="BR141" s="15">
        <f>BS138*BP141</f>
        <v>1256.8707722452918</v>
      </c>
      <c r="BS141" s="15"/>
    </row>
    <row r="142" spans="1:71" x14ac:dyDescent="0.25">
      <c r="A142" s="5" t="s">
        <v>34</v>
      </c>
      <c r="B142" s="20">
        <v>1.4999999999999999E-2</v>
      </c>
      <c r="C142" s="15"/>
      <c r="D142" s="15">
        <f>+B142*BR114</f>
        <v>122.92935269546027</v>
      </c>
      <c r="F142" s="5"/>
      <c r="G142" s="5" t="s">
        <v>34</v>
      </c>
      <c r="H142" s="20">
        <v>1.4999999999999999E-2</v>
      </c>
      <c r="I142" s="15"/>
      <c r="J142" s="15">
        <f>+H142*D138</f>
        <v>99.409033878182242</v>
      </c>
      <c r="M142" s="5" t="s">
        <v>34</v>
      </c>
      <c r="N142" s="20">
        <v>1.4999999999999999E-2</v>
      </c>
      <c r="O142" s="15"/>
      <c r="P142" s="15">
        <f>+N142*J138</f>
        <v>85.240340004769678</v>
      </c>
      <c r="S142" s="5" t="s">
        <v>34</v>
      </c>
      <c r="T142" s="20">
        <v>1.4999999999999999E-2</v>
      </c>
      <c r="U142" s="15"/>
      <c r="V142" s="15">
        <f>+T142*P138</f>
        <v>69.086991058876677</v>
      </c>
      <c r="Y142" s="5" t="s">
        <v>34</v>
      </c>
      <c r="Z142" s="20">
        <v>1.4999999999999999E-2</v>
      </c>
      <c r="AA142" s="15"/>
      <c r="AB142" s="15">
        <f>+Z142*V138</f>
        <v>54.779093786233084</v>
      </c>
      <c r="AE142" s="5" t="s">
        <v>34</v>
      </c>
      <c r="AF142" s="20">
        <v>1.4999999999999999E-2</v>
      </c>
      <c r="AG142" s="15"/>
      <c r="AH142" s="15">
        <f>+AF142*AB138</f>
        <v>36.431833009134017</v>
      </c>
      <c r="AK142" s="5" t="s">
        <v>34</v>
      </c>
      <c r="AL142" s="20">
        <v>1.4999999999999999E-2</v>
      </c>
      <c r="AM142" s="15"/>
      <c r="AN142" s="15">
        <f>+AL142*AH138</f>
        <v>28.454683373500821</v>
      </c>
      <c r="AQ142" s="5" t="s">
        <v>34</v>
      </c>
      <c r="AR142" s="20">
        <v>1.4999999999999999E-2</v>
      </c>
      <c r="AS142" s="15"/>
      <c r="AT142" s="15">
        <f>+AR142*AN138</f>
        <v>36.854008062826352</v>
      </c>
      <c r="AW142" s="5" t="s">
        <v>34</v>
      </c>
      <c r="AX142" s="20">
        <v>1.4999999999999999E-2</v>
      </c>
      <c r="AY142" s="15"/>
      <c r="AZ142" s="15">
        <f>+AX142*AT138</f>
        <v>71.140976257854817</v>
      </c>
      <c r="BC142" s="5" t="s">
        <v>34</v>
      </c>
      <c r="BD142" s="20">
        <v>1.4999999999999999E-2</v>
      </c>
      <c r="BE142" s="15"/>
      <c r="BF142" s="15">
        <f>+BD142*AZ138</f>
        <v>96.668755920585795</v>
      </c>
      <c r="BI142" s="5" t="s">
        <v>34</v>
      </c>
      <c r="BJ142" s="20">
        <v>1.4999999999999999E-2</v>
      </c>
      <c r="BK142" s="15"/>
      <c r="BL142" s="15">
        <f>+BJ142*BF138</f>
        <v>109.46219927261517</v>
      </c>
      <c r="BO142" s="5" t="s">
        <v>34</v>
      </c>
      <c r="BP142" s="20">
        <v>1.4999999999999999E-2</v>
      </c>
      <c r="BQ142" s="15"/>
      <c r="BR142" s="15">
        <f>+BP142*BL138</f>
        <v>141.33213883720472</v>
      </c>
    </row>
    <row r="143" spans="1:71" x14ac:dyDescent="0.25">
      <c r="A143" s="95" t="s">
        <v>94</v>
      </c>
      <c r="B143" s="96"/>
      <c r="C143" s="97"/>
      <c r="D143" s="97">
        <v>1100</v>
      </c>
      <c r="F143" s="5"/>
      <c r="G143" s="95" t="s">
        <v>94</v>
      </c>
      <c r="H143" s="96"/>
      <c r="I143" s="97"/>
      <c r="J143" s="97">
        <v>1100</v>
      </c>
      <c r="M143" s="95" t="s">
        <v>94</v>
      </c>
      <c r="N143" s="96"/>
      <c r="O143" s="97"/>
      <c r="P143" s="97">
        <v>1100</v>
      </c>
      <c r="S143" s="95" t="s">
        <v>94</v>
      </c>
      <c r="T143" s="96"/>
      <c r="U143" s="97"/>
      <c r="V143" s="97">
        <v>1100</v>
      </c>
      <c r="Y143" s="95" t="s">
        <v>94</v>
      </c>
      <c r="Z143" s="96"/>
      <c r="AA143" s="97"/>
      <c r="AB143" s="97">
        <v>1100</v>
      </c>
      <c r="AE143" s="95" t="s">
        <v>94</v>
      </c>
      <c r="AF143" s="96"/>
      <c r="AG143" s="97"/>
      <c r="AH143" s="97">
        <v>1100</v>
      </c>
      <c r="AK143" s="95" t="s">
        <v>94</v>
      </c>
      <c r="AL143" s="96"/>
      <c r="AM143" s="97"/>
      <c r="AN143" s="97">
        <v>1100</v>
      </c>
      <c r="AQ143" s="95" t="s">
        <v>94</v>
      </c>
      <c r="AR143" s="96"/>
      <c r="AS143" s="97"/>
      <c r="AT143" s="97">
        <v>1100</v>
      </c>
      <c r="AW143" s="95" t="s">
        <v>94</v>
      </c>
      <c r="AX143" s="96"/>
      <c r="AY143" s="97"/>
      <c r="AZ143" s="97">
        <v>1100</v>
      </c>
      <c r="BC143" s="95" t="s">
        <v>94</v>
      </c>
      <c r="BD143" s="96"/>
      <c r="BE143" s="97"/>
      <c r="BF143" s="97">
        <v>1100</v>
      </c>
      <c r="BI143" s="95" t="s">
        <v>94</v>
      </c>
      <c r="BJ143" s="96"/>
      <c r="BK143" s="97"/>
      <c r="BL143" s="97">
        <v>1100</v>
      </c>
      <c r="BO143" s="95" t="s">
        <v>94</v>
      </c>
      <c r="BP143" s="96"/>
      <c r="BQ143" s="97"/>
      <c r="BR143" s="97">
        <v>1100</v>
      </c>
    </row>
    <row r="144" spans="1:71" x14ac:dyDescent="0.25">
      <c r="A144" s="5"/>
      <c r="B144" s="5"/>
      <c r="C144" s="15"/>
      <c r="D144" s="5"/>
      <c r="F144" s="5"/>
      <c r="G144" s="5"/>
      <c r="H144" s="5"/>
      <c r="I144" s="15"/>
      <c r="J144" s="5"/>
      <c r="M144" s="5"/>
      <c r="N144" s="5"/>
      <c r="O144" s="15"/>
      <c r="P144" s="5"/>
      <c r="S144" s="5"/>
      <c r="T144" s="5"/>
      <c r="U144" s="15"/>
      <c r="V144" s="5"/>
      <c r="Y144" s="5"/>
      <c r="Z144" s="5"/>
      <c r="AA144" s="15"/>
      <c r="AB144" s="5"/>
      <c r="AE144" s="5"/>
      <c r="AF144" s="5"/>
      <c r="AG144" s="15"/>
      <c r="AH144" s="5"/>
      <c r="AK144" s="5"/>
      <c r="AL144" s="5"/>
      <c r="AM144" s="15"/>
      <c r="AN144" s="5"/>
      <c r="AQ144" s="5"/>
      <c r="AR144" s="5"/>
      <c r="AS144" s="15"/>
      <c r="AT144" s="5"/>
      <c r="AW144" s="5"/>
      <c r="AX144" s="5"/>
      <c r="AY144" s="15"/>
      <c r="AZ144" s="5"/>
      <c r="BC144" s="5"/>
      <c r="BD144" s="5"/>
      <c r="BE144" s="15"/>
      <c r="BF144" s="5"/>
      <c r="BI144" s="5"/>
      <c r="BJ144" s="5"/>
      <c r="BK144" s="15"/>
      <c r="BL144" s="5"/>
      <c r="BO144" s="5"/>
      <c r="BP144" s="5"/>
      <c r="BQ144" s="15"/>
      <c r="BR144" s="5"/>
    </row>
    <row r="145" spans="1:70" x14ac:dyDescent="0.25">
      <c r="A145" s="21" t="s">
        <v>21</v>
      </c>
      <c r="B145" s="21"/>
      <c r="C145" s="98">
        <f>(D138+C146)*(1+'Carga de datos'!$C$37+'Carga de datos'!$D$37)</f>
        <v>13829.151725639002</v>
      </c>
      <c r="D145" s="11"/>
      <c r="F145" s="21"/>
      <c r="G145" s="21" t="s">
        <v>21</v>
      </c>
      <c r="H145" s="21"/>
      <c r="I145" s="98">
        <f>(J138+I146)*(1+'Carga de datos'!$C$37+'Carga de datos'!$D$37)*(1+'Carga de datos'!$E$37)</f>
        <v>12053.636437986857</v>
      </c>
      <c r="J145" s="11"/>
      <c r="M145" s="21" t="s">
        <v>21</v>
      </c>
      <c r="N145" s="21"/>
      <c r="O145" s="98">
        <f>(P138+O146)*(1+'Carga de datos'!$C$37+'Carga de datos'!$D$37)*(1+'Carga de datos'!$E$37)</f>
        <v>10144.380777169921</v>
      </c>
      <c r="P145" s="11"/>
      <c r="S145" s="21" t="s">
        <v>21</v>
      </c>
      <c r="T145" s="21"/>
      <c r="U145" s="98">
        <f>(V138+U146)*(1+'Carga de datos'!$C$37+'Carga de datos'!$D$37)*(1+'Carga de datos'!$E$37)</f>
        <v>8293.8591753501551</v>
      </c>
      <c r="V145" s="11"/>
      <c r="Y145" s="21" t="s">
        <v>21</v>
      </c>
      <c r="Z145" s="21"/>
      <c r="AA145" s="98">
        <f>(AB138+AA146)*(1+'Carga de datos'!$C$37+'Carga de datos'!$D$37)*(1+'Carga de datos'!$E$37)</f>
        <v>6108.3318751537417</v>
      </c>
      <c r="AB145" s="11"/>
      <c r="AE145" s="21" t="s">
        <v>21</v>
      </c>
      <c r="AF145" s="21"/>
      <c r="AG145" s="98">
        <f>(AH138+AG146)*(1+'Carga de datos'!$C$37+'Carga de datos'!$D$37)*(1+'Carga de datos'!$E$37)</f>
        <v>5046.7252596120634</v>
      </c>
      <c r="AH145" s="11"/>
      <c r="AK145" s="21" t="s">
        <v>21</v>
      </c>
      <c r="AL145" s="21"/>
      <c r="AM145" s="98">
        <f>(AN138+AM146)*(1+'Carga de datos'!$C$37+'Carga de datos'!$D$37)*(1+'Carga de datos'!$E$37)</f>
        <v>6118.985990768374</v>
      </c>
      <c r="AN145" s="11"/>
      <c r="AQ145" s="21" t="s">
        <v>21</v>
      </c>
      <c r="AR145" s="21"/>
      <c r="AS145" s="98">
        <f>(AT138+AS146)*(1+'Carga de datos'!$C$37+'Carga de datos'!$D$37)*(1+'Carga de datos'!$E$37)</f>
        <v>10301.143417813008</v>
      </c>
      <c r="AT145" s="11"/>
      <c r="AW145" s="21" t="s">
        <v>21</v>
      </c>
      <c r="AX145" s="21"/>
      <c r="AY145" s="98">
        <f>(AZ138+AY146)*(1+'Carga de datos'!$C$37+'Carga de datos'!$D$37)*(1+'Carga de datos'!$E$37)</f>
        <v>13397.118508086358</v>
      </c>
      <c r="AZ145" s="11"/>
      <c r="BC145" s="21" t="s">
        <v>21</v>
      </c>
      <c r="BD145" s="21"/>
      <c r="BE145" s="98">
        <f>(BF138+BE146)*(1+'Carga de datos'!$C$37+'Carga de datos'!$D$37)*(1+'Carga de datos'!$E$37)</f>
        <v>14973.334614922598</v>
      </c>
      <c r="BF145" s="11"/>
      <c r="BI145" s="21" t="s">
        <v>21</v>
      </c>
      <c r="BJ145" s="21"/>
      <c r="BK145" s="98">
        <f>(BL138+BK146)*(1+'Carga de datos'!$C$37+'Carga de datos'!$D$37)*(1+'Carga de datos'!$E$37)</f>
        <v>18731.228009941995</v>
      </c>
      <c r="BL145" s="11"/>
      <c r="BO145" s="21" t="s">
        <v>21</v>
      </c>
      <c r="BP145" s="21"/>
      <c r="BQ145" s="98">
        <f>(BR138+BQ146)*(1+'Carga de datos'!$C$37+'Carga de datos'!$D$37)*(1+'Carga de datos'!$E$37)</f>
        <v>16513.260398302788</v>
      </c>
      <c r="BR145" s="11"/>
    </row>
    <row r="146" spans="1:70" x14ac:dyDescent="0.25">
      <c r="A146" s="21" t="s">
        <v>29</v>
      </c>
      <c r="B146" s="21"/>
      <c r="C146" s="98">
        <f>(SUM(D139:D143))*(1+'Carga de datos'!$C$37+'Carga de datos'!$D$37)</f>
        <v>5212.7582371500093</v>
      </c>
      <c r="D146" s="11"/>
      <c r="F146" s="21"/>
      <c r="G146" s="21" t="s">
        <v>29</v>
      </c>
      <c r="H146" s="21"/>
      <c r="I146" s="98">
        <f>(SUM(J139:J143))*(1+'Carga de datos'!$C$37+'Carga de datos'!$D$37)*(1+'Carga de datos'!$E$37)</f>
        <v>4637.204876953876</v>
      </c>
      <c r="J146" s="11"/>
      <c r="M146" s="21" t="s">
        <v>29</v>
      </c>
      <c r="N146" s="21"/>
      <c r="O146" s="98">
        <f>(SUM(P139:P143))*(1+'Carga de datos'!$C$37+'Carga de datos'!$D$37)*(1+'Carga de datos'!$E$37)</f>
        <v>4079.4581107751637</v>
      </c>
      <c r="P146" s="11"/>
      <c r="S146" s="21" t="s">
        <v>29</v>
      </c>
      <c r="T146" s="21"/>
      <c r="U146" s="98">
        <f>(SUM(V139:V143))*(1+'Carga de datos'!$C$37+'Carga de datos'!$D$37)*(1+'Carga de datos'!$E$37)</f>
        <v>3448.9672424618766</v>
      </c>
      <c r="V146" s="11"/>
      <c r="Y146" s="21" t="s">
        <v>29</v>
      </c>
      <c r="Z146" s="21"/>
      <c r="AA146" s="98">
        <f>(SUM(AB139:AB143))*(1+'Carga de datos'!$C$37+'Carga de datos'!$D$37)*(1+'Carga de datos'!$E$37)</f>
        <v>2800.9473272053419</v>
      </c>
      <c r="AB146" s="11"/>
      <c r="AE146" s="21" t="s">
        <v>29</v>
      </c>
      <c r="AF146" s="21"/>
      <c r="AG146" s="98">
        <f>(SUM(AH139:AH143))*(1+'Carga de datos'!$C$37+'Carga de datos'!$D$37)*(1+'Carga de datos'!$E$37)</f>
        <v>2423.8475293340175</v>
      </c>
      <c r="AH146" s="11"/>
      <c r="AK146" s="21" t="s">
        <v>29</v>
      </c>
      <c r="AL146" s="21"/>
      <c r="AM146" s="98">
        <f>(SUM(AN139:AN143))*(1+'Carga de datos'!$C$37+'Carga de datos'!$D$37)*(1+'Carga de datos'!$E$37)</f>
        <v>2781.92399795345</v>
      </c>
      <c r="AN146" s="11"/>
      <c r="AQ146" s="21" t="s">
        <v>29</v>
      </c>
      <c r="AR146" s="21"/>
      <c r="AS146" s="98">
        <f>(SUM(AT139:AT143))*(1+'Carga de datos'!$C$37+'Carga de datos'!$D$37)*(1+'Carga de datos'!$E$37)</f>
        <v>4076.740353768304</v>
      </c>
      <c r="AT146" s="11"/>
      <c r="AW146" s="21" t="s">
        <v>29</v>
      </c>
      <c r="AX146" s="21"/>
      <c r="AY146" s="98">
        <f>(SUM(AZ139:AZ143))*(1+'Carga de datos'!$C$37+'Carga de datos'!$D$37)*(1+'Carga de datos'!$E$37)</f>
        <v>5025.5519809389943</v>
      </c>
      <c r="AZ146" s="11"/>
      <c r="BC146" s="21" t="s">
        <v>29</v>
      </c>
      <c r="BD146" s="21"/>
      <c r="BE146" s="98">
        <f>(SUM(BF139:BF143))*(1+'Carga de datos'!$C$37+'Carga de datos'!$D$37)*(1+'Carga de datos'!$E$37)</f>
        <v>5522.1558489397521</v>
      </c>
      <c r="BF146" s="11"/>
      <c r="BI146" s="21" t="s">
        <v>29</v>
      </c>
      <c r="BJ146" s="21"/>
      <c r="BK146" s="98">
        <f>(SUM(BL139:BL143))*(1+'Carga de datos'!$C$37+'Carga de datos'!$D$37)*(1+'Carga de datos'!$E$37)</f>
        <v>6614.8676933376046</v>
      </c>
      <c r="BL146" s="11"/>
      <c r="BO146" s="21" t="s">
        <v>29</v>
      </c>
      <c r="BP146" s="21"/>
      <c r="BQ146" s="98">
        <f>(SUM(BR139:BR143))*(1+'Carga de datos'!$C$37+'Carga de datos'!$D$37)*(1+'Carga de datos'!$E$37)</f>
        <v>5942.7752298084615</v>
      </c>
      <c r="BR146" s="11"/>
    </row>
    <row r="147" spans="1:70" x14ac:dyDescent="0.25">
      <c r="A147" s="21" t="s">
        <v>30</v>
      </c>
      <c r="B147" s="21"/>
      <c r="C147" s="99">
        <f>C146/C145</f>
        <v>0.37693983988082569</v>
      </c>
      <c r="D147" s="11"/>
      <c r="F147" s="21"/>
      <c r="G147" s="21" t="s">
        <v>30</v>
      </c>
      <c r="H147" s="21"/>
      <c r="I147" s="99">
        <f>I146/I145</f>
        <v>0.38471418155103743</v>
      </c>
      <c r="J147" s="11"/>
      <c r="M147" s="21" t="s">
        <v>30</v>
      </c>
      <c r="N147" s="21"/>
      <c r="O147" s="99">
        <f>O146/O145</f>
        <v>0.4021396870231887</v>
      </c>
      <c r="P147" s="11"/>
      <c r="S147" s="21" t="s">
        <v>30</v>
      </c>
      <c r="T147" s="21"/>
      <c r="U147" s="99">
        <f>U146/U145</f>
        <v>0.41584588905396574</v>
      </c>
      <c r="V147" s="11"/>
      <c r="Y147" s="21" t="s">
        <v>30</v>
      </c>
      <c r="Z147" s="21"/>
      <c r="AA147" s="99">
        <f>AA146/AA145</f>
        <v>0.45854537449061644</v>
      </c>
      <c r="AB147" s="11"/>
      <c r="AE147" s="21" t="s">
        <v>30</v>
      </c>
      <c r="AF147" s="21"/>
      <c r="AG147" s="99">
        <f>AG146/AG145</f>
        <v>0.48028125262367388</v>
      </c>
      <c r="AH147" s="11"/>
      <c r="AK147" s="21" t="s">
        <v>30</v>
      </c>
      <c r="AL147" s="21"/>
      <c r="AM147" s="99">
        <f>AM146/AM145</f>
        <v>0.45463807273795015</v>
      </c>
      <c r="AN147" s="11"/>
      <c r="AQ147" s="21" t="s">
        <v>30</v>
      </c>
      <c r="AR147" s="21"/>
      <c r="AS147" s="99">
        <f>AS146/AS145</f>
        <v>0.39575610089251817</v>
      </c>
      <c r="AT147" s="11"/>
      <c r="AW147" s="21" t="s">
        <v>30</v>
      </c>
      <c r="AX147" s="21"/>
      <c r="AY147" s="99">
        <f>AY146/AY145</f>
        <v>0.37512185757748018</v>
      </c>
      <c r="AZ147" s="11"/>
      <c r="BC147" s="21" t="s">
        <v>30</v>
      </c>
      <c r="BD147" s="21"/>
      <c r="BE147" s="99">
        <f>BE146/BE145</f>
        <v>0.36879933501494772</v>
      </c>
      <c r="BF147" s="11"/>
      <c r="BI147" s="21" t="s">
        <v>30</v>
      </c>
      <c r="BJ147" s="21"/>
      <c r="BK147" s="99">
        <f>BK146/BK145</f>
        <v>0.35314650432030531</v>
      </c>
      <c r="BL147" s="11"/>
      <c r="BO147" s="21" t="s">
        <v>30</v>
      </c>
      <c r="BP147" s="21"/>
      <c r="BQ147" s="99">
        <f>BQ146/BQ145</f>
        <v>0.35987897522764511</v>
      </c>
      <c r="BR147" s="11"/>
    </row>
    <row r="148" spans="1:70" x14ac:dyDescent="0.25">
      <c r="C148" s="94"/>
    </row>
    <row r="149" spans="1:70" x14ac:dyDescent="0.25">
      <c r="C149" s="94"/>
    </row>
    <row r="150" spans="1:70" x14ac:dyDescent="0.25">
      <c r="C150" s="94"/>
    </row>
    <row r="151" spans="1:70" x14ac:dyDescent="0.25">
      <c r="B151" s="119"/>
      <c r="C151" s="119"/>
      <c r="D151" s="119"/>
    </row>
    <row r="152" spans="1:70" x14ac:dyDescent="0.25">
      <c r="B152" t="s">
        <v>31</v>
      </c>
      <c r="C152" t="s">
        <v>33</v>
      </c>
      <c r="D152" t="s">
        <v>32</v>
      </c>
      <c r="G152" s="26"/>
      <c r="I152" s="23"/>
      <c r="L152" s="26"/>
    </row>
    <row r="153" spans="1:70" x14ac:dyDescent="0.25">
      <c r="A153" s="3">
        <v>43466</v>
      </c>
      <c r="B153" s="48">
        <f>+C73-C74</f>
        <v>442.39690721649481</v>
      </c>
      <c r="C153" s="48">
        <f>+C74</f>
        <v>154.83891752577321</v>
      </c>
      <c r="D153" s="48">
        <f>+B153+C153</f>
        <v>597.23582474226805</v>
      </c>
      <c r="E153" s="24"/>
      <c r="F153" s="24"/>
    </row>
    <row r="154" spans="1:70" x14ac:dyDescent="0.25">
      <c r="A154" s="3">
        <v>43497</v>
      </c>
      <c r="B154" s="48">
        <f>+I73-I74</f>
        <v>578.42783505154637</v>
      </c>
      <c r="C154" s="48">
        <f>+I74</f>
        <v>200.40927835051545</v>
      </c>
      <c r="D154" s="48">
        <f t="shared" ref="D154:D200" si="5">+B154+C154</f>
        <v>778.83711340206185</v>
      </c>
      <c r="E154" s="24"/>
      <c r="F154" s="24"/>
    </row>
    <row r="155" spans="1:70" x14ac:dyDescent="0.25">
      <c r="A155" s="3">
        <v>43525</v>
      </c>
      <c r="B155" s="48">
        <f>+O73-O74</f>
        <v>578.42783505154637</v>
      </c>
      <c r="C155" s="48">
        <f>+O74</f>
        <v>202.44974226804121</v>
      </c>
      <c r="D155" s="48">
        <f t="shared" si="5"/>
        <v>780.87757731958754</v>
      </c>
      <c r="E155" s="24"/>
      <c r="F155" s="24"/>
    </row>
    <row r="156" spans="1:70" x14ac:dyDescent="0.25">
      <c r="A156" s="3">
        <v>43556</v>
      </c>
      <c r="B156" s="48">
        <f>+U73-U74</f>
        <v>578.42783505154637</v>
      </c>
      <c r="C156" s="48">
        <f>+U74</f>
        <v>202.44974226804121</v>
      </c>
      <c r="D156" s="48">
        <f t="shared" si="5"/>
        <v>780.87757731958754</v>
      </c>
      <c r="E156" s="24"/>
      <c r="F156" s="24"/>
    </row>
    <row r="157" spans="1:70" x14ac:dyDescent="0.25">
      <c r="A157" s="3">
        <v>43586</v>
      </c>
      <c r="B157" s="48">
        <f>+AA73-AA74</f>
        <v>615.6185567010308</v>
      </c>
      <c r="C157" s="48">
        <f>+AA74</f>
        <v>214.90863402061851</v>
      </c>
      <c r="D157" s="48">
        <f t="shared" si="5"/>
        <v>830.52719072164928</v>
      </c>
      <c r="E157" s="24"/>
      <c r="F157" s="24"/>
      <c r="AL157" s="3"/>
    </row>
    <row r="158" spans="1:70" x14ac:dyDescent="0.25">
      <c r="A158" s="3">
        <v>43617</v>
      </c>
      <c r="B158" s="48">
        <f>+AG73-AG74</f>
        <v>615.6185567010308</v>
      </c>
      <c r="C158" s="48">
        <f>+AG74</f>
        <v>215.46649484536078</v>
      </c>
      <c r="D158" s="48">
        <f t="shared" si="5"/>
        <v>831.08505154639158</v>
      </c>
      <c r="E158" s="24"/>
      <c r="F158" s="24"/>
      <c r="AL158" s="3"/>
    </row>
    <row r="159" spans="1:70" x14ac:dyDescent="0.25">
      <c r="A159" s="3">
        <v>43647</v>
      </c>
      <c r="B159" s="48">
        <f>+AM73-AM74</f>
        <v>1718.3171126991563</v>
      </c>
      <c r="C159" s="48">
        <f>+AM74</f>
        <v>693.77217524434332</v>
      </c>
      <c r="D159" s="48">
        <f t="shared" si="5"/>
        <v>2412.0892879434996</v>
      </c>
      <c r="E159" s="24"/>
      <c r="F159" s="24"/>
      <c r="AL159" s="3"/>
    </row>
    <row r="160" spans="1:70" x14ac:dyDescent="0.25">
      <c r="A160" s="3">
        <v>43678</v>
      </c>
      <c r="B160" s="48">
        <f>+AS73-AS74</f>
        <v>3316.590924297182</v>
      </c>
      <c r="C160" s="48">
        <f>+AS74</f>
        <v>1361.8983868322221</v>
      </c>
      <c r="D160" s="48">
        <f t="shared" si="5"/>
        <v>4678.4893111294041</v>
      </c>
      <c r="E160" s="24"/>
      <c r="F160" s="24"/>
      <c r="AL160" s="3"/>
    </row>
    <row r="161" spans="1:47" x14ac:dyDescent="0.25">
      <c r="A161" s="3">
        <v>43709</v>
      </c>
      <c r="B161" s="48">
        <f>+AY73-AY74</f>
        <v>4506.3370754715988</v>
      </c>
      <c r="C161" s="48">
        <f>+AY74</f>
        <v>1845.9069201838413</v>
      </c>
      <c r="D161" s="48">
        <f t="shared" si="5"/>
        <v>6352.2439956554399</v>
      </c>
      <c r="E161" s="24"/>
      <c r="F161" s="24"/>
      <c r="L161" s="3"/>
      <c r="M161" s="24"/>
      <c r="N161" s="24"/>
      <c r="O161" s="24"/>
      <c r="AL161" s="3"/>
    </row>
    <row r="162" spans="1:47" x14ac:dyDescent="0.25">
      <c r="A162" s="3">
        <v>43739</v>
      </c>
      <c r="B162" s="48">
        <f>+BE73-BE74</f>
        <v>5102.6399398982894</v>
      </c>
      <c r="C162" s="48">
        <f>+BE74</f>
        <v>2097.1417494509869</v>
      </c>
      <c r="D162" s="48">
        <f t="shared" si="5"/>
        <v>7199.7816893492763</v>
      </c>
      <c r="E162" s="24"/>
      <c r="F162" s="24"/>
      <c r="L162" s="3"/>
      <c r="M162" s="24"/>
      <c r="N162" s="24"/>
      <c r="O162" s="24"/>
      <c r="AL162" s="3"/>
    </row>
    <row r="163" spans="1:47" x14ac:dyDescent="0.25">
      <c r="A163" s="3">
        <v>43770</v>
      </c>
      <c r="B163" s="48">
        <f>+BK73-BK74</f>
        <v>6587.7062936871507</v>
      </c>
      <c r="C163" s="48">
        <f>+BK74</f>
        <v>2614.4286278036461</v>
      </c>
      <c r="D163" s="48">
        <f t="shared" si="5"/>
        <v>9202.1349214907968</v>
      </c>
      <c r="E163" s="24"/>
      <c r="F163" s="24"/>
      <c r="L163" s="3"/>
      <c r="M163" s="24"/>
      <c r="N163" s="24"/>
      <c r="O163" s="24"/>
      <c r="AL163" s="3"/>
    </row>
    <row r="164" spans="1:47" x14ac:dyDescent="0.25">
      <c r="A164" s="3">
        <v>43800</v>
      </c>
      <c r="B164" s="48">
        <f>+BQ73-BQ74</f>
        <v>5729.7769310547192</v>
      </c>
      <c r="C164" s="48">
        <f>+BQ74</f>
        <v>2299.1932257000858</v>
      </c>
      <c r="D164" s="48">
        <f t="shared" si="5"/>
        <v>8028.9701567548054</v>
      </c>
      <c r="E164" s="24"/>
      <c r="F164" s="24"/>
      <c r="L164" s="3"/>
      <c r="M164" s="24"/>
      <c r="N164" s="24"/>
      <c r="O164" s="24"/>
      <c r="AL164" s="3"/>
      <c r="AM164" s="24"/>
      <c r="AN164" s="24"/>
      <c r="AP164" s="24"/>
      <c r="AQ164" s="24"/>
    </row>
    <row r="165" spans="1:47" x14ac:dyDescent="0.25">
      <c r="A165" s="3">
        <v>43831</v>
      </c>
      <c r="B165" s="48">
        <f>+C97-C98</f>
        <v>4634.184968872436</v>
      </c>
      <c r="C165" s="48">
        <f>+C98</f>
        <v>1898.6972734199651</v>
      </c>
      <c r="D165" s="48">
        <f t="shared" si="5"/>
        <v>6532.8822422924013</v>
      </c>
      <c r="E165" s="24"/>
      <c r="F165" s="24"/>
      <c r="L165" s="3"/>
      <c r="M165" s="24"/>
      <c r="N165" s="24"/>
      <c r="O165" s="24"/>
      <c r="AL165" s="3"/>
      <c r="AM165" s="24"/>
      <c r="AN165" s="24"/>
      <c r="AP165" s="24"/>
      <c r="AQ165" s="24"/>
    </row>
    <row r="166" spans="1:47" x14ac:dyDescent="0.25">
      <c r="A166" s="3">
        <v>43862</v>
      </c>
      <c r="B166" s="48">
        <f>+I97-I98</f>
        <v>3973.6379585230052</v>
      </c>
      <c r="C166" s="48">
        <f>+I98</f>
        <v>1621.9724961307174</v>
      </c>
      <c r="D166" s="48">
        <f t="shared" si="5"/>
        <v>5595.6104546537226</v>
      </c>
      <c r="E166" s="24"/>
      <c r="F166" s="24"/>
      <c r="L166" s="3"/>
      <c r="M166" s="24"/>
      <c r="N166" s="24"/>
      <c r="O166" s="24"/>
      <c r="AL166" s="3"/>
      <c r="AM166" s="24"/>
      <c r="AN166" s="24"/>
      <c r="AP166" s="24"/>
      <c r="AQ166" s="24"/>
    </row>
    <row r="167" spans="1:47" x14ac:dyDescent="0.25">
      <c r="A167" s="3">
        <v>43891</v>
      </c>
      <c r="B167" s="48">
        <f>+O97-O98</f>
        <v>3220.9522294930139</v>
      </c>
      <c r="C167" s="48">
        <f>+O98</f>
        <v>1333.7902193640657</v>
      </c>
      <c r="D167" s="48">
        <f t="shared" si="5"/>
        <v>4554.7424488570796</v>
      </c>
      <c r="E167" s="24"/>
      <c r="F167" s="24"/>
      <c r="L167" s="3"/>
      <c r="M167" s="24"/>
      <c r="N167" s="24"/>
      <c r="O167" s="24"/>
      <c r="AL167" s="3"/>
      <c r="AM167" s="24"/>
      <c r="AN167" s="24"/>
      <c r="AP167" s="24"/>
      <c r="AQ167" s="24"/>
    </row>
    <row r="168" spans="1:47" x14ac:dyDescent="0.25">
      <c r="A168" s="3">
        <v>43922</v>
      </c>
      <c r="B168" s="48">
        <f>+U97-U98</f>
        <v>2553.6470097681522</v>
      </c>
      <c r="C168" s="48">
        <f>+U98</f>
        <v>1046.806783949575</v>
      </c>
      <c r="D168" s="48">
        <f t="shared" si="5"/>
        <v>3600.4537937177274</v>
      </c>
      <c r="E168" s="24"/>
      <c r="F168" s="24"/>
      <c r="L168" s="3"/>
      <c r="M168" s="24"/>
      <c r="N168" s="24"/>
      <c r="O168" s="24"/>
      <c r="P168" s="24"/>
      <c r="AL168" s="3"/>
      <c r="AM168" s="24"/>
      <c r="AN168" s="24"/>
      <c r="AP168" s="24"/>
      <c r="AQ168" s="24"/>
    </row>
    <row r="169" spans="1:47" x14ac:dyDescent="0.25">
      <c r="A169" s="3">
        <v>43952</v>
      </c>
      <c r="B169" s="48">
        <f>+AA97-AA98</f>
        <v>1698.6565095317212</v>
      </c>
      <c r="C169" s="48">
        <f>+AA98</f>
        <v>717.06081125581727</v>
      </c>
      <c r="D169" s="48">
        <f t="shared" si="5"/>
        <v>2415.7173207875385</v>
      </c>
      <c r="E169" s="24"/>
      <c r="F169" s="24"/>
      <c r="L169" s="3"/>
      <c r="M169" s="24"/>
      <c r="N169" s="24"/>
      <c r="O169" s="24"/>
      <c r="P169" s="24"/>
      <c r="AL169" s="3"/>
      <c r="AM169" s="24"/>
      <c r="AN169" s="24"/>
      <c r="AP169" s="24"/>
      <c r="AQ169" s="24"/>
    </row>
    <row r="170" spans="1:47" x14ac:dyDescent="0.25">
      <c r="A170" s="3">
        <v>43983</v>
      </c>
      <c r="B170" s="48">
        <f>+AG97-AG98</f>
        <v>1326.5429464732001</v>
      </c>
      <c r="C170" s="48">
        <f>+AG98</f>
        <v>547.28763390408164</v>
      </c>
      <c r="D170" s="48">
        <f t="shared" si="5"/>
        <v>1873.8305803772819</v>
      </c>
      <c r="E170" s="24"/>
      <c r="F170" s="24"/>
      <c r="L170" s="3"/>
      <c r="M170" s="24"/>
      <c r="N170" s="24"/>
      <c r="O170" s="24"/>
      <c r="P170" s="24"/>
      <c r="AL170" s="3"/>
      <c r="AM170" s="24"/>
      <c r="AN170" s="24"/>
      <c r="AP170" s="24"/>
      <c r="AQ170" s="24"/>
    </row>
    <row r="171" spans="1:47" x14ac:dyDescent="0.25">
      <c r="A171" s="3">
        <v>44013</v>
      </c>
      <c r="B171" s="48">
        <f>+AM97-AM98</f>
        <v>1718.3171126991565</v>
      </c>
      <c r="C171" s="48">
        <f>+AM98</f>
        <v>705.39238278464882</v>
      </c>
      <c r="D171" s="48">
        <f t="shared" si="5"/>
        <v>2423.7094954838053</v>
      </c>
      <c r="E171" s="24"/>
      <c r="F171" s="24"/>
      <c r="L171" s="3"/>
      <c r="M171" s="24"/>
      <c r="N171" s="24"/>
      <c r="O171" s="24"/>
      <c r="P171" s="24"/>
      <c r="AL171" s="3"/>
      <c r="AM171" s="24"/>
      <c r="AN171" s="24"/>
      <c r="AP171" s="24"/>
      <c r="AQ171" s="24"/>
    </row>
    <row r="172" spans="1:47" x14ac:dyDescent="0.25">
      <c r="A172" s="3">
        <v>44044</v>
      </c>
      <c r="B172" s="48">
        <f>+AS97-AS98</f>
        <v>3316.590924297182</v>
      </c>
      <c r="C172" s="48">
        <f>+AS98</f>
        <v>1332.027331578249</v>
      </c>
      <c r="D172" s="48">
        <f t="shared" si="5"/>
        <v>4648.6182558754308</v>
      </c>
      <c r="E172" s="24"/>
      <c r="F172" s="24"/>
      <c r="L172" s="3"/>
      <c r="M172" s="24"/>
      <c r="N172" s="24"/>
      <c r="O172" s="24"/>
      <c r="P172" s="24"/>
      <c r="AL172" s="3"/>
      <c r="AM172" s="24"/>
      <c r="AN172" s="24"/>
      <c r="AP172" s="24"/>
      <c r="AQ172" s="24"/>
    </row>
    <row r="173" spans="1:47" x14ac:dyDescent="0.25">
      <c r="A173" s="3">
        <v>44075</v>
      </c>
      <c r="B173" s="48">
        <f>+AY97-AY98</f>
        <v>4506.3370754715988</v>
      </c>
      <c r="C173" s="48">
        <f>+AY98</f>
        <v>2907.5827143986398</v>
      </c>
      <c r="D173" s="48">
        <f t="shared" si="5"/>
        <v>7413.9197898702387</v>
      </c>
      <c r="E173" s="24"/>
      <c r="F173" s="24"/>
      <c r="L173" s="3"/>
      <c r="M173" s="24"/>
      <c r="N173" s="24"/>
      <c r="O173" s="24"/>
      <c r="P173" s="24"/>
      <c r="AL173" s="3"/>
      <c r="AM173" s="24"/>
      <c r="AN173" s="24"/>
      <c r="AP173" s="24"/>
      <c r="AQ173" s="24"/>
    </row>
    <row r="174" spans="1:47" x14ac:dyDescent="0.25">
      <c r="A174" s="3">
        <v>44105</v>
      </c>
      <c r="B174" s="48">
        <f>+BE97-BE98</f>
        <v>5102.6399398982894</v>
      </c>
      <c r="C174" s="48">
        <f>+BE98</f>
        <v>3154.2498544564342</v>
      </c>
      <c r="D174" s="48">
        <f t="shared" si="5"/>
        <v>8256.8897943547236</v>
      </c>
      <c r="E174" s="24"/>
      <c r="F174" s="24"/>
      <c r="L174" s="3"/>
      <c r="M174" s="24"/>
      <c r="N174" s="24"/>
      <c r="O174" s="24"/>
      <c r="P174" s="24"/>
      <c r="AL174" s="3"/>
      <c r="AM174" s="24"/>
      <c r="AN174" s="24"/>
      <c r="AP174" s="24"/>
      <c r="AQ174" s="24"/>
    </row>
    <row r="175" spans="1:47" x14ac:dyDescent="0.25">
      <c r="A175" s="3">
        <v>44136</v>
      </c>
      <c r="B175" s="48">
        <f>+BK97-BK98</f>
        <v>6587.7062936871507</v>
      </c>
      <c r="C175" s="48">
        <f>+BK98</f>
        <v>3714.4286278036461</v>
      </c>
      <c r="D175" s="48">
        <f t="shared" si="5"/>
        <v>10302.134921490797</v>
      </c>
      <c r="E175" s="24"/>
      <c r="F175" s="24"/>
      <c r="L175" s="3"/>
      <c r="M175" s="24"/>
      <c r="N175" s="24"/>
      <c r="O175" s="24"/>
      <c r="P175" s="24"/>
      <c r="AJ175" s="24"/>
      <c r="AK175" s="24"/>
      <c r="AL175" s="3"/>
      <c r="AM175" s="24"/>
      <c r="AN175" s="24"/>
      <c r="AP175" s="24"/>
      <c r="AQ175" s="24"/>
      <c r="AR175" s="24"/>
      <c r="AS175" s="24"/>
      <c r="AT175" s="24"/>
      <c r="AU175" s="24"/>
    </row>
    <row r="176" spans="1:47" x14ac:dyDescent="0.25">
      <c r="A176" s="3">
        <v>44166</v>
      </c>
      <c r="B176" s="48">
        <f>+BQ97-BQ98</f>
        <v>5729.7769310547192</v>
      </c>
      <c r="C176" s="48">
        <f>+BQ98</f>
        <v>3399.1932257000858</v>
      </c>
      <c r="D176" s="48">
        <f t="shared" si="5"/>
        <v>9128.9701567548054</v>
      </c>
      <c r="E176" s="24"/>
      <c r="F176" s="24"/>
      <c r="L176" s="3"/>
      <c r="M176" s="24"/>
      <c r="N176" s="24"/>
      <c r="O176" s="24"/>
      <c r="P176" s="24"/>
      <c r="AL176" s="3"/>
      <c r="AM176" s="24"/>
      <c r="AN176" s="24"/>
      <c r="AP176" s="24"/>
      <c r="AQ176" s="24"/>
    </row>
    <row r="177" spans="1:47" x14ac:dyDescent="0.25">
      <c r="A177" s="3">
        <v>44197</v>
      </c>
      <c r="B177" s="48">
        <f>+C121-C122</f>
        <v>6434.648583501501</v>
      </c>
      <c r="C177" s="48">
        <f>+C122</f>
        <v>3601.8525843207012</v>
      </c>
      <c r="D177" s="48">
        <f t="shared" si="5"/>
        <v>10036.501167822202</v>
      </c>
      <c r="E177" s="24"/>
      <c r="F177" s="24"/>
      <c r="L177" s="3"/>
      <c r="M177" s="24"/>
      <c r="N177" s="24"/>
      <c r="O177" s="24"/>
      <c r="P177" s="24"/>
      <c r="AL177" s="3"/>
      <c r="AM177" s="24"/>
      <c r="AN177" s="24"/>
      <c r="AP177" s="24"/>
      <c r="AQ177" s="24"/>
    </row>
    <row r="178" spans="1:47" x14ac:dyDescent="0.25">
      <c r="A178" s="3">
        <v>44228</v>
      </c>
      <c r="B178" s="48">
        <f>+I121-I122</f>
        <v>5517.5206653780051</v>
      </c>
      <c r="C178" s="48">
        <f>+I122</f>
        <v>3266.1801571465794</v>
      </c>
      <c r="D178" s="48">
        <f t="shared" si="5"/>
        <v>8783.7008225245845</v>
      </c>
      <c r="E178" s="24"/>
      <c r="F178" s="24"/>
      <c r="L178" s="3"/>
      <c r="M178" s="24"/>
      <c r="N178" s="24"/>
      <c r="O178" s="24"/>
      <c r="P178" s="24"/>
      <c r="AL178" s="3"/>
      <c r="AM178" s="24"/>
      <c r="AN178" s="24"/>
      <c r="AP178" s="24"/>
      <c r="AQ178" s="24"/>
    </row>
    <row r="179" spans="1:47" x14ac:dyDescent="0.25">
      <c r="A179" s="3">
        <v>44256</v>
      </c>
      <c r="B179" s="48">
        <f>+O121-O122</f>
        <v>4471.9503266278389</v>
      </c>
      <c r="C179" s="48">
        <f>+O122</f>
        <v>2876.0328225070571</v>
      </c>
      <c r="D179" s="48">
        <f t="shared" si="5"/>
        <v>7347.9831491348959</v>
      </c>
      <c r="E179" s="24"/>
      <c r="F179" s="24"/>
      <c r="L179" s="3"/>
      <c r="M179" s="24"/>
      <c r="N179" s="24"/>
      <c r="O179" s="24"/>
      <c r="P179" s="24"/>
      <c r="AL179" s="3"/>
      <c r="AM179" s="24"/>
      <c r="AN179" s="24"/>
      <c r="AP179" s="24"/>
      <c r="AQ179" s="24"/>
    </row>
    <row r="180" spans="1:47" x14ac:dyDescent="0.25">
      <c r="A180" s="3">
        <v>44287</v>
      </c>
      <c r="B180" s="48">
        <f>+U121-U122</f>
        <v>3545.7961249999994</v>
      </c>
      <c r="C180" s="48">
        <f>+U122</f>
        <v>2497.9417090092661</v>
      </c>
      <c r="D180" s="48">
        <f t="shared" si="5"/>
        <v>6043.7378340092655</v>
      </c>
      <c r="E180" s="24"/>
      <c r="F180" s="24"/>
      <c r="L180" s="3"/>
      <c r="M180" s="24"/>
      <c r="N180" s="24"/>
      <c r="O180" s="24"/>
      <c r="P180" s="24"/>
      <c r="AL180" s="3"/>
      <c r="AM180" s="24"/>
      <c r="AN180" s="24"/>
      <c r="AP180" s="24"/>
      <c r="AQ180" s="24"/>
    </row>
    <row r="181" spans="1:47" x14ac:dyDescent="0.25">
      <c r="A181" s="3">
        <v>44317</v>
      </c>
      <c r="B181" s="48">
        <f>+AA121-AA122</f>
        <v>2428.7888672756008</v>
      </c>
      <c r="C181" s="48">
        <f>+AA122</f>
        <v>2396.4791898741632</v>
      </c>
      <c r="D181" s="48">
        <f t="shared" si="5"/>
        <v>4825.268057149764</v>
      </c>
      <c r="E181" s="24"/>
      <c r="F181" s="24"/>
      <c r="M181" s="24"/>
      <c r="N181" s="24"/>
      <c r="AL181" s="3"/>
      <c r="AM181" s="24"/>
      <c r="AN181" s="24"/>
      <c r="AP181" s="24"/>
      <c r="AQ181" s="24"/>
    </row>
    <row r="182" spans="1:47" x14ac:dyDescent="0.25">
      <c r="A182" s="3">
        <v>44348</v>
      </c>
      <c r="B182" s="48">
        <f>+AG121-AG122</f>
        <v>1896.9788915667214</v>
      </c>
      <c r="C182" s="48">
        <f>+AG122</f>
        <v>2075.2119257996728</v>
      </c>
      <c r="D182" s="48">
        <f t="shared" si="5"/>
        <v>3972.1908173663942</v>
      </c>
      <c r="E182" s="24"/>
      <c r="F182" s="24"/>
      <c r="M182" s="24"/>
      <c r="N182" s="24"/>
      <c r="O182" s="24"/>
      <c r="AL182" s="3"/>
      <c r="AM182" s="24"/>
      <c r="AN182" s="24"/>
      <c r="AP182" s="24"/>
      <c r="AQ182" s="24"/>
    </row>
    <row r="183" spans="1:47" x14ac:dyDescent="0.25">
      <c r="A183" s="3">
        <v>44378</v>
      </c>
      <c r="B183" s="48">
        <f>+AM121-AM122</f>
        <v>2456.9338708550904</v>
      </c>
      <c r="C183" s="48">
        <f>+AM122</f>
        <v>2381.7842448231595</v>
      </c>
      <c r="D183" s="48">
        <f t="shared" si="5"/>
        <v>4838.7181156782499</v>
      </c>
      <c r="E183" s="24"/>
      <c r="F183" s="24"/>
      <c r="O183" s="24"/>
      <c r="AL183" s="3"/>
      <c r="AM183" s="24"/>
      <c r="AN183" s="24"/>
      <c r="AP183" s="24"/>
      <c r="AQ183" s="24"/>
    </row>
    <row r="184" spans="1:47" x14ac:dyDescent="0.25">
      <c r="A184" s="3">
        <v>44409</v>
      </c>
      <c r="B184" s="48">
        <f>+AS121-AS122</f>
        <v>6224.4030640447036</v>
      </c>
      <c r="C184" s="48">
        <f>+AS122</f>
        <v>4076.740353768304</v>
      </c>
      <c r="D184" s="48">
        <f t="shared" si="5"/>
        <v>10301.143417813008</v>
      </c>
      <c r="E184" s="24">
        <f>+SUM(D184:$D$195)</f>
        <v>135511.15619074687</v>
      </c>
      <c r="F184" s="24"/>
      <c r="O184" s="24"/>
      <c r="AL184" s="3"/>
      <c r="AM184" s="24"/>
      <c r="AN184" s="24"/>
      <c r="AP184" s="24"/>
      <c r="AQ184" s="24"/>
    </row>
    <row r="185" spans="1:47" x14ac:dyDescent="0.25">
      <c r="A185" s="3">
        <v>44440</v>
      </c>
      <c r="B185" s="23">
        <f>+AY121-AY122</f>
        <v>8371.5665271473626</v>
      </c>
      <c r="C185" s="23">
        <f>+AY122</f>
        <v>5025.5519809389943</v>
      </c>
      <c r="D185" s="49">
        <f t="shared" si="5"/>
        <v>13397.118508086358</v>
      </c>
      <c r="E185" s="24">
        <f>+SUM(D185:$D$195)</f>
        <v>125210.01277293386</v>
      </c>
      <c r="AL185" s="3"/>
      <c r="AM185" s="24"/>
      <c r="AN185" s="24"/>
      <c r="AP185" s="24"/>
      <c r="AQ185" s="24"/>
    </row>
    <row r="186" spans="1:47" x14ac:dyDescent="0.25">
      <c r="A186" s="3">
        <v>44470</v>
      </c>
      <c r="B186" s="23">
        <f>+BE121-BE122</f>
        <v>9451.178765982846</v>
      </c>
      <c r="C186" s="23">
        <f>+BE122</f>
        <v>5522.1558489397521</v>
      </c>
      <c r="D186" s="49">
        <f t="shared" si="5"/>
        <v>14973.334614922598</v>
      </c>
      <c r="E186" s="24">
        <f>+SUM(D186:$D$195)</f>
        <v>111812.89426484751</v>
      </c>
      <c r="AL186" s="3"/>
      <c r="AM186" s="24"/>
      <c r="AN186" s="24"/>
      <c r="AP186" s="24"/>
      <c r="AQ186" s="24"/>
    </row>
    <row r="187" spans="1:47" x14ac:dyDescent="0.25">
      <c r="A187" s="3">
        <v>44501</v>
      </c>
      <c r="B187" s="23">
        <f>+BK121-BK122</f>
        <v>12116.36031660439</v>
      </c>
      <c r="C187" s="23">
        <f>+BK122</f>
        <v>6614.8676933376046</v>
      </c>
      <c r="D187" s="49">
        <f t="shared" si="5"/>
        <v>18731.228009941995</v>
      </c>
      <c r="E187" s="24">
        <f>+SUM(D187:$D$195)</f>
        <v>96839.559649924908</v>
      </c>
      <c r="AJ187" s="24"/>
      <c r="AK187" s="24"/>
      <c r="AL187" s="3"/>
      <c r="AM187" s="24"/>
      <c r="AN187" s="24"/>
      <c r="AO187" s="24"/>
      <c r="AP187" s="24"/>
      <c r="AQ187" s="24"/>
      <c r="AR187" s="24"/>
      <c r="AS187" s="24"/>
      <c r="AT187" s="38"/>
      <c r="AU187" s="38"/>
    </row>
    <row r="188" spans="1:47" x14ac:dyDescent="0.25">
      <c r="A188" s="3">
        <v>44531</v>
      </c>
      <c r="B188" s="23">
        <f>+BQ121-BQ122</f>
        <v>10570.485168494326</v>
      </c>
      <c r="C188" s="23">
        <f>+BQ122</f>
        <v>5942.7752298084615</v>
      </c>
      <c r="D188" s="49">
        <f t="shared" si="5"/>
        <v>16513.260398302788</v>
      </c>
      <c r="E188" s="24">
        <f>+SUM(D188:$D$195)</f>
        <v>78108.331639982905</v>
      </c>
      <c r="AL188" s="3"/>
      <c r="AM188" s="24"/>
      <c r="AN188" s="24"/>
    </row>
    <row r="189" spans="1:47" x14ac:dyDescent="0.25">
      <c r="A189" s="3">
        <v>44562</v>
      </c>
      <c r="B189" s="23">
        <f>+C145-C146</f>
        <v>8616.3934884889932</v>
      </c>
      <c r="C189" s="23">
        <f>+C146</f>
        <v>5212.7582371500093</v>
      </c>
      <c r="D189" s="49">
        <f t="shared" si="5"/>
        <v>13829.151725639003</v>
      </c>
      <c r="E189" s="24">
        <f>+SUM(D189:$D$195)</f>
        <v>61595.071241680111</v>
      </c>
    </row>
    <row r="190" spans="1:47" x14ac:dyDescent="0.25">
      <c r="A190" s="3">
        <v>44593</v>
      </c>
      <c r="B190" s="24">
        <f>+I145-I146</f>
        <v>7416.4315610329813</v>
      </c>
      <c r="C190" s="24">
        <f>I146</f>
        <v>4637.204876953876</v>
      </c>
      <c r="D190" s="49">
        <f t="shared" si="5"/>
        <v>12053.636437986857</v>
      </c>
      <c r="E190" s="24">
        <f>+SUM(D190:$D$195)</f>
        <v>47765.919516041118</v>
      </c>
    </row>
    <row r="191" spans="1:47" x14ac:dyDescent="0.25">
      <c r="A191" s="3">
        <v>44621</v>
      </c>
      <c r="B191" s="24">
        <f>+O145-O146</f>
        <v>6064.9226663947575</v>
      </c>
      <c r="C191" s="24">
        <f>O146</f>
        <v>4079.4581107751637</v>
      </c>
      <c r="D191" s="49">
        <f t="shared" si="5"/>
        <v>10144.380777169921</v>
      </c>
      <c r="E191" s="24">
        <f>+SUM(D191:$D$195)</f>
        <v>35712.28307805425</v>
      </c>
    </row>
    <row r="192" spans="1:47" x14ac:dyDescent="0.25">
      <c r="A192" s="3">
        <v>44652</v>
      </c>
      <c r="B192" s="24">
        <f>+U145-U146</f>
        <v>4844.8919328882785</v>
      </c>
      <c r="C192" s="24">
        <f>U146</f>
        <v>3448.9672424618766</v>
      </c>
      <c r="D192" s="49">
        <f t="shared" si="5"/>
        <v>8293.8591753501551</v>
      </c>
      <c r="E192" s="24">
        <f>+SUM(D192:$D$195)</f>
        <v>25567.902300884336</v>
      </c>
    </row>
    <row r="193" spans="1:5" x14ac:dyDescent="0.25">
      <c r="A193" s="3">
        <v>44682</v>
      </c>
      <c r="B193" s="24">
        <f>+AA145-AA146</f>
        <v>3307.3845479483998</v>
      </c>
      <c r="C193" s="24">
        <f>AA146</f>
        <v>2800.9473272053419</v>
      </c>
      <c r="D193" s="49">
        <f t="shared" si="5"/>
        <v>6108.3318751537417</v>
      </c>
      <c r="E193" s="24">
        <f>+SUM(D193:$D$195)</f>
        <v>17274.043125534179</v>
      </c>
    </row>
    <row r="194" spans="1:5" x14ac:dyDescent="0.25">
      <c r="A194" s="3">
        <v>44713</v>
      </c>
      <c r="B194" s="24">
        <f>+AG145-AG146</f>
        <v>2622.8777302780459</v>
      </c>
      <c r="C194" s="24">
        <f>AG146</f>
        <v>2423.8475293340175</v>
      </c>
      <c r="D194" s="49">
        <f t="shared" si="5"/>
        <v>5046.7252596120634</v>
      </c>
      <c r="E194" s="24">
        <f>+SUM(D194:$D$195)</f>
        <v>11165.711250380438</v>
      </c>
    </row>
    <row r="195" spans="1:5" x14ac:dyDescent="0.25">
      <c r="A195" s="3">
        <v>44743</v>
      </c>
      <c r="B195" s="24">
        <f>+AM145-AM146</f>
        <v>3337.061992814924</v>
      </c>
      <c r="C195" s="24">
        <f>AM146</f>
        <v>2781.92399795345</v>
      </c>
      <c r="D195" s="49">
        <f t="shared" si="5"/>
        <v>6118.985990768374</v>
      </c>
      <c r="E195" s="24">
        <f>+SUM(D195:$D$195)</f>
        <v>6118.985990768374</v>
      </c>
    </row>
    <row r="196" spans="1:5" x14ac:dyDescent="0.25">
      <c r="A196" s="3">
        <v>44774</v>
      </c>
      <c r="B196" s="24">
        <f>+AS145-AS146</f>
        <v>6224.4030640447036</v>
      </c>
      <c r="C196" s="24">
        <f>AS146</f>
        <v>4076.740353768304</v>
      </c>
      <c r="D196" s="49">
        <f t="shared" si="5"/>
        <v>10301.143417813008</v>
      </c>
      <c r="E196" s="24"/>
    </row>
    <row r="197" spans="1:5" x14ac:dyDescent="0.25">
      <c r="A197" s="3">
        <v>44805</v>
      </c>
      <c r="B197" s="24">
        <f>+AY145-AY146</f>
        <v>8371.5665271473626</v>
      </c>
      <c r="C197" s="24">
        <f>+AY146</f>
        <v>5025.5519809389943</v>
      </c>
      <c r="D197" s="49">
        <f t="shared" si="5"/>
        <v>13397.118508086358</v>
      </c>
      <c r="E197" s="24"/>
    </row>
    <row r="198" spans="1:5" x14ac:dyDescent="0.25">
      <c r="A198" s="3">
        <v>44835</v>
      </c>
      <c r="B198" s="24">
        <f>+BE145-BE146</f>
        <v>9451.178765982846</v>
      </c>
      <c r="C198" s="24">
        <f>+BE146</f>
        <v>5522.1558489397521</v>
      </c>
      <c r="D198" s="49">
        <f t="shared" si="5"/>
        <v>14973.334614922598</v>
      </c>
      <c r="E198" s="24"/>
    </row>
    <row r="199" spans="1:5" x14ac:dyDescent="0.25">
      <c r="A199" s="3">
        <v>44866</v>
      </c>
      <c r="B199" s="24">
        <f>+BK145-BK146</f>
        <v>12116.36031660439</v>
      </c>
      <c r="C199" s="24">
        <f>+BK146</f>
        <v>6614.8676933376046</v>
      </c>
      <c r="D199" s="49">
        <f t="shared" si="5"/>
        <v>18731.228009941995</v>
      </c>
      <c r="E199" s="24"/>
    </row>
    <row r="200" spans="1:5" x14ac:dyDescent="0.25">
      <c r="A200" s="3">
        <v>44896</v>
      </c>
      <c r="B200" s="24">
        <f>+BQ145-BQ146</f>
        <v>10570.485168494326</v>
      </c>
      <c r="C200" s="24">
        <f>+BQ146</f>
        <v>5942.7752298084615</v>
      </c>
      <c r="D200" s="49">
        <f t="shared" si="5"/>
        <v>16513.260398302788</v>
      </c>
      <c r="E200" s="24"/>
    </row>
    <row r="201" spans="1:5" x14ac:dyDescent="0.25">
      <c r="A201" s="3"/>
      <c r="B201" s="24"/>
      <c r="C201" s="24"/>
      <c r="D201" s="24"/>
      <c r="E201" s="24"/>
    </row>
    <row r="202" spans="1:5" x14ac:dyDescent="0.25">
      <c r="A202" s="3"/>
      <c r="B202" s="24"/>
      <c r="C202" s="24"/>
      <c r="D202" s="24"/>
      <c r="E202" s="24"/>
    </row>
    <row r="203" spans="1:5" x14ac:dyDescent="0.25">
      <c r="A203" s="3"/>
      <c r="B203" s="24"/>
      <c r="C203" s="24"/>
      <c r="D203" s="24"/>
      <c r="E203" s="24"/>
    </row>
    <row r="204" spans="1:5" x14ac:dyDescent="0.25">
      <c r="A204" s="3"/>
      <c r="B204" s="24"/>
      <c r="C204" s="24"/>
      <c r="D204" s="24"/>
      <c r="E204" s="24"/>
    </row>
    <row r="205" spans="1:5" x14ac:dyDescent="0.25">
      <c r="A205" s="3"/>
      <c r="B205" s="24"/>
      <c r="C205" s="24"/>
      <c r="D205" s="24"/>
      <c r="E205" s="24"/>
    </row>
    <row r="206" spans="1:5" x14ac:dyDescent="0.25">
      <c r="A206" s="3"/>
      <c r="B206" s="24"/>
      <c r="C206" s="24"/>
      <c r="D206" s="24"/>
      <c r="E206" s="24"/>
    </row>
    <row r="207" spans="1:5" x14ac:dyDescent="0.25">
      <c r="A207" s="3"/>
      <c r="B207" s="24"/>
      <c r="C207" s="24"/>
      <c r="D207" s="24"/>
      <c r="E207" s="24"/>
    </row>
    <row r="208" spans="1:5" x14ac:dyDescent="0.25">
      <c r="A208" s="3"/>
      <c r="B208" s="24"/>
      <c r="C208" s="24"/>
      <c r="D208" s="24"/>
      <c r="E208" s="24"/>
    </row>
    <row r="209" spans="1:18" x14ac:dyDescent="0.25">
      <c r="A209" s="3"/>
      <c r="B209" s="24"/>
      <c r="C209" s="24"/>
      <c r="D209" s="24"/>
      <c r="E209" s="24"/>
    </row>
    <row r="210" spans="1:18" x14ac:dyDescent="0.25">
      <c r="A210" s="3"/>
      <c r="B210" s="24"/>
      <c r="C210" s="24"/>
      <c r="D210" s="24"/>
      <c r="E210" s="24"/>
    </row>
    <row r="211" spans="1:18" x14ac:dyDescent="0.25">
      <c r="A211" s="3"/>
      <c r="B211" s="24"/>
      <c r="C211" s="24"/>
      <c r="D211" s="24"/>
      <c r="E211" s="24"/>
    </row>
    <row r="212" spans="1:18" x14ac:dyDescent="0.25">
      <c r="L212" s="3"/>
      <c r="N212" s="3"/>
      <c r="O212" s="38"/>
      <c r="P212" s="24"/>
    </row>
    <row r="213" spans="1:18" x14ac:dyDescent="0.25">
      <c r="L213" s="3"/>
      <c r="N213" s="3"/>
      <c r="O213" s="38"/>
      <c r="P213" s="24"/>
    </row>
    <row r="214" spans="1:18" x14ac:dyDescent="0.25">
      <c r="L214" s="3"/>
      <c r="N214" s="3"/>
      <c r="O214" s="38"/>
      <c r="P214" s="24"/>
    </row>
    <row r="215" spans="1:18" x14ac:dyDescent="0.25">
      <c r="L215" s="3"/>
      <c r="N215" s="3"/>
      <c r="O215" s="38"/>
      <c r="P215" s="24"/>
    </row>
    <row r="216" spans="1:18" x14ac:dyDescent="0.25">
      <c r="L216" s="3"/>
      <c r="N216" s="3"/>
      <c r="O216" s="38"/>
      <c r="P216" s="24"/>
    </row>
    <row r="217" spans="1:18" x14ac:dyDescent="0.25">
      <c r="L217" s="3"/>
      <c r="N217" s="3"/>
      <c r="O217" s="38"/>
      <c r="P217" s="24"/>
    </row>
    <row r="218" spans="1:18" x14ac:dyDescent="0.25">
      <c r="L218" s="3"/>
      <c r="N218" s="3"/>
      <c r="O218" s="38"/>
      <c r="P218" s="24"/>
    </row>
    <row r="219" spans="1:18" x14ac:dyDescent="0.25">
      <c r="L219" s="3"/>
      <c r="N219" s="3"/>
      <c r="O219" s="38"/>
      <c r="P219" s="24"/>
    </row>
    <row r="220" spans="1:18" x14ac:dyDescent="0.25">
      <c r="L220" s="3"/>
      <c r="N220" s="3"/>
      <c r="O220" s="38"/>
      <c r="P220" s="24"/>
    </row>
    <row r="221" spans="1:18" x14ac:dyDescent="0.25">
      <c r="L221" s="3"/>
      <c r="N221" s="3"/>
      <c r="O221" s="38"/>
      <c r="P221" s="24"/>
      <c r="R221" s="2"/>
    </row>
    <row r="222" spans="1:18" x14ac:dyDescent="0.25">
      <c r="L222" s="3"/>
      <c r="N222" s="3"/>
      <c r="O222" s="38"/>
      <c r="P222" s="24"/>
      <c r="R222" s="2"/>
    </row>
    <row r="223" spans="1:18" x14ac:dyDescent="0.25">
      <c r="L223" s="3"/>
      <c r="N223" s="3"/>
      <c r="O223" s="38"/>
      <c r="P223" s="24"/>
      <c r="R223" s="2"/>
    </row>
    <row r="224" spans="1:18" x14ac:dyDescent="0.25">
      <c r="L224" s="3"/>
      <c r="N224" s="3"/>
      <c r="O224" s="38"/>
      <c r="P224" s="24"/>
      <c r="R224" s="2"/>
    </row>
    <row r="225" spans="12:19" x14ac:dyDescent="0.25">
      <c r="L225" s="3"/>
      <c r="N225" s="3"/>
      <c r="O225" s="38"/>
      <c r="P225" s="24"/>
      <c r="R225" s="2"/>
    </row>
    <row r="226" spans="12:19" x14ac:dyDescent="0.25">
      <c r="L226" s="3"/>
      <c r="N226" s="3"/>
      <c r="O226" s="38"/>
      <c r="P226" s="24"/>
      <c r="R226" s="2"/>
    </row>
    <row r="227" spans="12:19" x14ac:dyDescent="0.25">
      <c r="L227" s="3"/>
      <c r="N227" s="3"/>
      <c r="O227" s="38"/>
      <c r="P227" s="24"/>
      <c r="R227" s="2"/>
    </row>
    <row r="228" spans="12:19" x14ac:dyDescent="0.25">
      <c r="L228" s="3"/>
      <c r="N228" s="3"/>
      <c r="O228" s="38"/>
      <c r="P228" s="24"/>
      <c r="R228" s="2"/>
    </row>
    <row r="229" spans="12:19" x14ac:dyDescent="0.25">
      <c r="L229" s="3"/>
      <c r="N229" s="3"/>
      <c r="O229" s="38"/>
      <c r="P229" s="24"/>
      <c r="R229" s="2"/>
    </row>
    <row r="230" spans="12:19" x14ac:dyDescent="0.25">
      <c r="L230" s="3"/>
      <c r="N230" s="3"/>
      <c r="O230" s="38"/>
      <c r="P230" s="24"/>
      <c r="R230" s="2"/>
    </row>
    <row r="231" spans="12:19" x14ac:dyDescent="0.25">
      <c r="L231" s="3"/>
      <c r="N231" s="3"/>
      <c r="O231" s="38"/>
      <c r="P231" s="24"/>
      <c r="R231" s="2"/>
    </row>
    <row r="232" spans="12:19" x14ac:dyDescent="0.25">
      <c r="N232" s="3"/>
      <c r="O232" s="38"/>
      <c r="P232" s="24"/>
      <c r="R232" s="2"/>
    </row>
    <row r="233" spans="12:19" x14ac:dyDescent="0.25">
      <c r="N233" s="3"/>
      <c r="O233" s="38"/>
      <c r="P233" s="24"/>
      <c r="Q233" s="2"/>
      <c r="R233" s="2"/>
      <c r="S233" s="36"/>
    </row>
    <row r="234" spans="12:19" x14ac:dyDescent="0.25">
      <c r="N234" s="3"/>
      <c r="O234" s="38"/>
      <c r="P234" s="24"/>
      <c r="Q234" s="2"/>
      <c r="R234" s="2"/>
      <c r="S234" s="36"/>
    </row>
    <row r="235" spans="12:19" x14ac:dyDescent="0.25">
      <c r="N235" s="3"/>
      <c r="O235" s="38"/>
      <c r="P235" s="24"/>
      <c r="Q235" s="2"/>
      <c r="R235" s="2"/>
      <c r="S235" s="36"/>
    </row>
    <row r="236" spans="12:19" x14ac:dyDescent="0.25">
      <c r="N236" s="3"/>
      <c r="O236" s="38"/>
      <c r="P236" s="24"/>
      <c r="Q236" s="2"/>
      <c r="R236" s="2"/>
      <c r="S236" s="36"/>
    </row>
    <row r="237" spans="12:19" x14ac:dyDescent="0.25">
      <c r="N237" s="3"/>
      <c r="O237" s="38"/>
      <c r="P237" s="24"/>
      <c r="Q237" s="2"/>
      <c r="R237" s="2"/>
      <c r="S237" s="36"/>
    </row>
    <row r="238" spans="12:19" x14ac:dyDescent="0.25">
      <c r="N238" s="3"/>
      <c r="O238" s="38"/>
      <c r="P238" s="24"/>
      <c r="Q238" s="2"/>
      <c r="R238" s="2"/>
      <c r="S238" s="36"/>
    </row>
    <row r="239" spans="12:19" x14ac:dyDescent="0.25">
      <c r="N239" s="3"/>
      <c r="O239" s="38"/>
      <c r="P239" s="24"/>
      <c r="Q239" s="2"/>
      <c r="R239" s="2"/>
      <c r="S239" s="36"/>
    </row>
    <row r="240" spans="12:19" x14ac:dyDescent="0.25">
      <c r="N240" s="3"/>
      <c r="O240" s="38"/>
      <c r="P240" s="24"/>
      <c r="Q240" s="2"/>
      <c r="R240" s="2"/>
      <c r="S240" s="36"/>
    </row>
    <row r="241" spans="10:20" x14ac:dyDescent="0.25">
      <c r="N241" s="3"/>
      <c r="O241" s="38"/>
      <c r="P241" s="24"/>
      <c r="Q241" s="2"/>
      <c r="R241" s="2"/>
      <c r="S241" s="36"/>
    </row>
    <row r="242" spans="10:20" x14ac:dyDescent="0.25">
      <c r="N242" s="3"/>
      <c r="O242" s="38"/>
      <c r="P242" s="24"/>
      <c r="Q242" s="2"/>
      <c r="R242" s="2"/>
      <c r="S242" s="36"/>
    </row>
    <row r="243" spans="10:20" x14ac:dyDescent="0.25">
      <c r="N243" s="3"/>
      <c r="O243" s="38"/>
      <c r="P243" s="24"/>
      <c r="Q243" s="2"/>
      <c r="R243" s="2"/>
      <c r="S243" s="36"/>
      <c r="T243" s="36"/>
    </row>
    <row r="244" spans="10:20" x14ac:dyDescent="0.25">
      <c r="N244" s="3"/>
      <c r="O244" s="1"/>
      <c r="P244" s="24"/>
      <c r="Q244" s="2"/>
      <c r="R244" s="36"/>
      <c r="S244" s="36"/>
    </row>
    <row r="245" spans="10:20" x14ac:dyDescent="0.25">
      <c r="N245" s="3"/>
      <c r="O245" s="1"/>
      <c r="P245" s="24"/>
      <c r="Q245" s="2"/>
      <c r="R245" s="36"/>
    </row>
    <row r="246" spans="10:20" x14ac:dyDescent="0.25">
      <c r="N246" s="3"/>
      <c r="O246" s="1"/>
      <c r="P246" s="24"/>
      <c r="Q246" s="2"/>
      <c r="R246" s="36"/>
    </row>
    <row r="247" spans="10:20" x14ac:dyDescent="0.25">
      <c r="N247" s="3"/>
      <c r="O247" s="1"/>
      <c r="P247" s="24"/>
      <c r="Q247" s="2"/>
      <c r="R247" s="36"/>
    </row>
    <row r="248" spans="10:20" x14ac:dyDescent="0.25">
      <c r="N248" s="3"/>
      <c r="O248" s="1"/>
      <c r="P248" s="24"/>
      <c r="Q248" s="2"/>
      <c r="R248" s="36"/>
    </row>
    <row r="249" spans="10:20" x14ac:dyDescent="0.25">
      <c r="N249" s="3"/>
      <c r="O249" s="1"/>
      <c r="P249" s="24"/>
      <c r="Q249" s="2"/>
      <c r="R249" s="36"/>
    </row>
    <row r="250" spans="10:20" x14ac:dyDescent="0.25">
      <c r="M250" s="42"/>
      <c r="N250" s="3"/>
      <c r="O250" s="1"/>
      <c r="P250" s="24"/>
      <c r="Q250" s="2"/>
      <c r="R250" s="36"/>
    </row>
    <row r="251" spans="10:20" x14ac:dyDescent="0.25">
      <c r="M251" s="42"/>
      <c r="N251" s="3"/>
      <c r="O251" s="1"/>
      <c r="P251" s="24"/>
      <c r="Q251" s="2"/>
      <c r="R251" s="36"/>
    </row>
    <row r="252" spans="10:20" x14ac:dyDescent="0.25">
      <c r="M252" s="42"/>
      <c r="N252" s="3"/>
      <c r="O252" s="1"/>
      <c r="P252" s="24"/>
      <c r="Q252" s="2"/>
      <c r="R252" s="36"/>
    </row>
    <row r="253" spans="10:20" x14ac:dyDescent="0.25">
      <c r="M253" s="42"/>
      <c r="N253" s="3"/>
      <c r="O253" s="1"/>
      <c r="P253" s="24"/>
      <c r="Q253" s="2"/>
      <c r="R253" s="36"/>
    </row>
    <row r="254" spans="10:20" x14ac:dyDescent="0.25">
      <c r="J254" s="3"/>
    </row>
    <row r="255" spans="10:20" x14ac:dyDescent="0.25">
      <c r="J255" s="3"/>
      <c r="L255" s="1"/>
      <c r="N255" s="2"/>
      <c r="O255" s="41"/>
    </row>
    <row r="256" spans="10:20" x14ac:dyDescent="0.25">
      <c r="J256" s="3"/>
      <c r="L256" s="1"/>
      <c r="N256" s="2"/>
      <c r="O256" s="41"/>
    </row>
    <row r="257" spans="10:15" x14ac:dyDescent="0.25">
      <c r="J257" s="3"/>
      <c r="L257" s="1"/>
      <c r="N257" s="2"/>
      <c r="O257" s="41"/>
    </row>
    <row r="258" spans="10:15" x14ac:dyDescent="0.25">
      <c r="J258" s="3"/>
      <c r="L258" s="1"/>
      <c r="N258" s="2"/>
      <c r="O258" s="41"/>
    </row>
    <row r="259" spans="10:15" x14ac:dyDescent="0.25">
      <c r="J259" s="3"/>
      <c r="L259" s="1"/>
      <c r="N259" s="2"/>
      <c r="O259" s="41"/>
    </row>
    <row r="260" spans="10:15" x14ac:dyDescent="0.25">
      <c r="J260" s="3"/>
      <c r="L260" s="1"/>
      <c r="N260" s="2"/>
      <c r="O260" s="41"/>
    </row>
    <row r="261" spans="10:15" x14ac:dyDescent="0.25">
      <c r="J261" s="3"/>
      <c r="L261" s="1"/>
      <c r="N261" s="2"/>
      <c r="O261" s="41"/>
    </row>
    <row r="262" spans="10:15" x14ac:dyDescent="0.25">
      <c r="J262" s="3"/>
      <c r="L262" s="1"/>
      <c r="N262" s="2"/>
      <c r="O262" s="41"/>
    </row>
    <row r="263" spans="10:15" x14ac:dyDescent="0.25">
      <c r="J263" s="3"/>
      <c r="L263" s="1"/>
      <c r="N263" s="2"/>
      <c r="O263" s="41"/>
    </row>
    <row r="264" spans="10:15" x14ac:dyDescent="0.25">
      <c r="J264" s="3"/>
      <c r="L264" s="1"/>
      <c r="N264" s="2"/>
      <c r="O264" s="41"/>
    </row>
    <row r="265" spans="10:15" x14ac:dyDescent="0.25">
      <c r="J265" s="3"/>
      <c r="L265" s="1"/>
      <c r="N265" s="2"/>
      <c r="O265" s="41"/>
    </row>
    <row r="266" spans="10:15" x14ac:dyDescent="0.25">
      <c r="J266" s="3"/>
      <c r="L266" s="39"/>
      <c r="N266" s="2"/>
      <c r="O266" s="41"/>
    </row>
    <row r="267" spans="10:15" x14ac:dyDescent="0.25">
      <c r="N267" s="40"/>
    </row>
  </sheetData>
  <mergeCells count="1">
    <mergeCell ref="B151:D15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BS267"/>
  <sheetViews>
    <sheetView topLeftCell="AX121" zoomScale="70" zoomScaleNormal="70" workbookViewId="0">
      <selection activeCell="J136" sqref="J136"/>
    </sheetView>
  </sheetViews>
  <sheetFormatPr baseColWidth="10" defaultRowHeight="15" x14ac:dyDescent="0.25"/>
  <cols>
    <col min="2" max="2" width="11.85546875" bestFit="1" customWidth="1"/>
    <col min="7" max="7" width="12.42578125" customWidth="1"/>
    <col min="63" max="63" width="12.28515625" bestFit="1" customWidth="1"/>
  </cols>
  <sheetData>
    <row r="1" spans="1:15" x14ac:dyDescent="0.25">
      <c r="B1" t="s">
        <v>0</v>
      </c>
      <c r="C1" t="s">
        <v>1</v>
      </c>
      <c r="D1" t="s">
        <v>2</v>
      </c>
    </row>
    <row r="2" spans="1:15" x14ac:dyDescent="0.25">
      <c r="A2" s="3">
        <v>43466</v>
      </c>
      <c r="B2" s="44"/>
      <c r="C2" s="44"/>
      <c r="D2" s="1"/>
      <c r="E2" s="38"/>
      <c r="F2" s="2"/>
      <c r="N2" s="1"/>
      <c r="O2" s="1"/>
    </row>
    <row r="3" spans="1:15" x14ac:dyDescent="0.25">
      <c r="A3" s="3">
        <v>43497</v>
      </c>
      <c r="B3" s="44"/>
      <c r="C3" s="44"/>
      <c r="D3" s="1"/>
      <c r="E3" s="38"/>
      <c r="F3" s="2"/>
      <c r="N3" s="1"/>
      <c r="O3" s="1"/>
    </row>
    <row r="4" spans="1:15" x14ac:dyDescent="0.25">
      <c r="A4" s="3">
        <v>43525</v>
      </c>
      <c r="B4" s="44"/>
      <c r="C4" s="44"/>
      <c r="D4" s="1"/>
      <c r="E4" s="38"/>
      <c r="F4" s="2"/>
      <c r="N4" s="1"/>
      <c r="O4" s="1"/>
    </row>
    <row r="5" spans="1:15" x14ac:dyDescent="0.25">
      <c r="A5" s="3">
        <v>43556</v>
      </c>
      <c r="B5" s="44"/>
      <c r="C5" s="44"/>
      <c r="D5" s="1"/>
      <c r="E5" s="38"/>
      <c r="F5" s="2"/>
      <c r="N5" s="1"/>
      <c r="O5" s="1"/>
    </row>
    <row r="6" spans="1:15" x14ac:dyDescent="0.25">
      <c r="A6" s="3">
        <v>43586</v>
      </c>
      <c r="B6" s="44"/>
      <c r="C6" s="44"/>
      <c r="D6" s="1"/>
      <c r="E6" s="38"/>
      <c r="F6" s="2"/>
      <c r="N6" s="1"/>
      <c r="O6" s="1"/>
    </row>
    <row r="7" spans="1:15" x14ac:dyDescent="0.25">
      <c r="A7" s="3">
        <v>43617</v>
      </c>
      <c r="B7" s="44"/>
      <c r="C7" s="44"/>
      <c r="D7" s="1"/>
      <c r="E7" s="38"/>
      <c r="F7" s="2"/>
      <c r="N7" s="1"/>
      <c r="O7" s="1"/>
    </row>
    <row r="8" spans="1:15" x14ac:dyDescent="0.25">
      <c r="A8" s="3">
        <v>43647</v>
      </c>
      <c r="B8" s="44">
        <f>+'Calculos Sin Estabilizacion'!B8</f>
        <v>76.417748917748909</v>
      </c>
      <c r="C8" s="44">
        <f>+'Calculos Sin Estabilizacion'!C8</f>
        <v>1618.5064935064938</v>
      </c>
      <c r="D8" s="1">
        <f t="shared" ref="D8" si="0">B8+C8</f>
        <v>1694.9242424242427</v>
      </c>
      <c r="E8" s="44">
        <f>+'Calculos Sin Estabilizacion'!E8</f>
        <v>17</v>
      </c>
      <c r="F8" s="2"/>
      <c r="N8" s="1"/>
      <c r="O8" s="1"/>
    </row>
    <row r="9" spans="1:15" x14ac:dyDescent="0.25">
      <c r="A9" s="3">
        <v>43678</v>
      </c>
      <c r="B9" s="44">
        <f>+'Calculos Sin Estabilizacion'!B9</f>
        <v>307.88896958304855</v>
      </c>
      <c r="C9" s="44">
        <f>+'Calculos Sin Estabilizacion'!C9</f>
        <v>2696.8576982228296</v>
      </c>
      <c r="D9" s="1">
        <f t="shared" ref="D9:D30" si="1">B9+C9</f>
        <v>3004.7466678058781</v>
      </c>
      <c r="E9" s="44">
        <f>+'Calculos Sin Estabilizacion'!E9</f>
        <v>17</v>
      </c>
      <c r="F9" s="2"/>
      <c r="N9" s="1"/>
      <c r="O9" s="1"/>
    </row>
    <row r="10" spans="1:15" x14ac:dyDescent="0.25">
      <c r="A10" s="3">
        <v>43709</v>
      </c>
      <c r="B10" s="44">
        <f>+'Calculos Sin Estabilizacion'!B10</f>
        <v>580.23667122351333</v>
      </c>
      <c r="C10" s="44">
        <f>+'Calculos Sin Estabilizacion'!C10</f>
        <v>3233.1895078605608</v>
      </c>
      <c r="D10" s="1">
        <f t="shared" si="1"/>
        <v>3813.4261790840742</v>
      </c>
      <c r="E10" s="44">
        <f>+'Calculos Sin Estabilizacion'!E10</f>
        <v>17</v>
      </c>
      <c r="F10" s="2"/>
      <c r="N10" s="1"/>
      <c r="O10" s="1"/>
    </row>
    <row r="11" spans="1:15" x14ac:dyDescent="0.25">
      <c r="A11" s="3">
        <v>43739</v>
      </c>
      <c r="B11" s="44">
        <f>+'Calculos Sin Estabilizacion'!B11</f>
        <v>693.05387047163367</v>
      </c>
      <c r="C11" s="44">
        <f>+'Calculos Sin Estabilizacion'!C11</f>
        <v>3565.0645078605608</v>
      </c>
      <c r="D11" s="1">
        <f t="shared" si="1"/>
        <v>4258.118378332194</v>
      </c>
      <c r="E11" s="44">
        <f>+'Calculos Sin Estabilizacion'!E11</f>
        <v>17</v>
      </c>
      <c r="F11" s="2"/>
      <c r="N11" s="1"/>
      <c r="O11" s="1"/>
    </row>
    <row r="12" spans="1:15" x14ac:dyDescent="0.25">
      <c r="A12" s="3">
        <v>43770</v>
      </c>
      <c r="B12" s="44">
        <f>+'Calculos Sin Estabilizacion'!B12</f>
        <v>1151.4332706766918</v>
      </c>
      <c r="C12" s="44">
        <f>+'Calculos Sin Estabilizacion'!C12</f>
        <v>3919.1772043745727</v>
      </c>
      <c r="D12" s="1">
        <f t="shared" si="1"/>
        <v>5070.6104750512641</v>
      </c>
      <c r="E12" s="44">
        <f>+'Calculos Sin Estabilizacion'!E12</f>
        <v>17</v>
      </c>
      <c r="F12" s="2"/>
      <c r="N12" s="1"/>
      <c r="O12" s="1"/>
    </row>
    <row r="13" spans="1:15" x14ac:dyDescent="0.25">
      <c r="A13" s="3">
        <v>43800</v>
      </c>
      <c r="B13" s="44">
        <f>+'Calculos Sin Estabilizacion'!B13</f>
        <v>1068.0997949419002</v>
      </c>
      <c r="C13" s="44">
        <f>+'Calculos Sin Estabilizacion'!C13</f>
        <v>3231.3830741626793</v>
      </c>
      <c r="D13" s="1">
        <f t="shared" si="1"/>
        <v>4299.4828691045795</v>
      </c>
      <c r="E13" s="44">
        <f>+'Calculos Sin Estabilizacion'!E13</f>
        <v>17</v>
      </c>
      <c r="F13" s="2"/>
      <c r="N13" s="1"/>
      <c r="O13" s="1"/>
    </row>
    <row r="14" spans="1:15" x14ac:dyDescent="0.25">
      <c r="A14" s="3">
        <v>43831</v>
      </c>
      <c r="B14" s="44">
        <f>+'Calculos Sin Estabilizacion'!B14</f>
        <v>548.65857826384149</v>
      </c>
      <c r="C14" s="44">
        <f>+'Calculos Sin Estabilizacion'!C14</f>
        <v>3452.8355690362268</v>
      </c>
      <c r="D14" s="1">
        <f t="shared" si="1"/>
        <v>4001.4941473000681</v>
      </c>
      <c r="E14" s="44">
        <f>+'Calculos Sin Estabilizacion'!E14</f>
        <v>17</v>
      </c>
      <c r="F14" s="2"/>
      <c r="N14" s="1"/>
      <c r="O14" s="1"/>
    </row>
    <row r="15" spans="1:15" x14ac:dyDescent="0.25">
      <c r="A15" s="3">
        <v>43862</v>
      </c>
      <c r="B15" s="44">
        <f>+'Calculos Sin Estabilizacion'!B15</f>
        <v>488.5930735930736</v>
      </c>
      <c r="C15" s="44">
        <f>+'Calculos Sin Estabilizacion'!C15</f>
        <v>2912.3755411255411</v>
      </c>
      <c r="D15" s="1">
        <f t="shared" si="1"/>
        <v>3400.9686147186148</v>
      </c>
      <c r="E15" s="44">
        <f>+'Calculos Sin Estabilizacion'!E15</f>
        <v>17</v>
      </c>
      <c r="F15" s="2"/>
      <c r="N15" s="1"/>
      <c r="O15" s="1"/>
    </row>
    <row r="16" spans="1:15" x14ac:dyDescent="0.25">
      <c r="A16" s="3">
        <v>43891</v>
      </c>
      <c r="B16" s="44">
        <f>+'Calculos Sin Estabilizacion'!B16</f>
        <v>245.68722943722946</v>
      </c>
      <c r="C16" s="44">
        <f>+'Calculos Sin Estabilizacion'!C16</f>
        <v>2761.0768398268397</v>
      </c>
      <c r="D16" s="1">
        <f t="shared" si="1"/>
        <v>3006.7640692640689</v>
      </c>
      <c r="E16" s="44">
        <f>+'Calculos Sin Estabilizacion'!E16</f>
        <v>17</v>
      </c>
      <c r="F16" s="2"/>
      <c r="N16" s="1"/>
      <c r="O16" s="1"/>
    </row>
    <row r="17" spans="1:15" x14ac:dyDescent="0.25">
      <c r="A17" s="3">
        <v>43922</v>
      </c>
      <c r="B17" s="44">
        <f>+'Calculos Sin Estabilizacion'!B17</f>
        <v>306.29329004329003</v>
      </c>
      <c r="C17" s="44">
        <f>+'Calculos Sin Estabilizacion'!C17</f>
        <v>1892.1320346320349</v>
      </c>
      <c r="D17" s="1">
        <f t="shared" si="1"/>
        <v>2198.4253246753251</v>
      </c>
      <c r="E17" s="44">
        <f>+'Calculos Sin Estabilizacion'!E17</f>
        <v>17</v>
      </c>
      <c r="F17" s="2"/>
      <c r="N17" s="1"/>
      <c r="O17" s="1"/>
    </row>
    <row r="18" spans="1:15" x14ac:dyDescent="0.25">
      <c r="A18" s="3">
        <v>43952</v>
      </c>
      <c r="B18" s="44">
        <f>+'Calculos Sin Estabilizacion'!B18</f>
        <v>65.021645021645014</v>
      </c>
      <c r="C18" s="44">
        <f>+'Calculos Sin Estabilizacion'!C18</f>
        <v>1628.0047419685579</v>
      </c>
      <c r="D18" s="1">
        <f t="shared" si="1"/>
        <v>1693.026386990203</v>
      </c>
      <c r="E18" s="44">
        <f>+'Calculos Sin Estabilizacion'!E18</f>
        <v>17</v>
      </c>
      <c r="F18" s="2"/>
      <c r="N18" s="1"/>
      <c r="O18" s="1"/>
    </row>
    <row r="19" spans="1:15" x14ac:dyDescent="0.25">
      <c r="A19" s="3">
        <v>43983</v>
      </c>
      <c r="B19" s="44">
        <f>+'Calculos Sin Estabilizacion'!B19</f>
        <v>129.39678742310321</v>
      </c>
      <c r="C19" s="44">
        <f>+'Calculos Sin Estabilizacion'!C19</f>
        <v>1062.0252335383914</v>
      </c>
      <c r="D19" s="1">
        <f t="shared" si="1"/>
        <v>1191.4220209614946</v>
      </c>
      <c r="E19" s="44">
        <f>+'Calculos Sin Estabilizacion'!E19</f>
        <v>17</v>
      </c>
      <c r="F19" s="2"/>
      <c r="N19" s="1"/>
      <c r="O19" s="1"/>
    </row>
    <row r="20" spans="1:15" x14ac:dyDescent="0.25">
      <c r="A20" s="3">
        <v>44013</v>
      </c>
      <c r="B20" s="44">
        <f>+'Calculos Sin Estabilizacion'!B20</f>
        <v>76.417748917748909</v>
      </c>
      <c r="C20" s="44">
        <f>+'Calculos Sin Estabilizacion'!C20</f>
        <v>1618.5064935064938</v>
      </c>
      <c r="D20" s="1">
        <f t="shared" si="1"/>
        <v>1694.9242424242427</v>
      </c>
      <c r="E20" s="44">
        <f>+'Calculos Sin Estabilizacion'!E20</f>
        <v>17</v>
      </c>
      <c r="F20" s="2"/>
      <c r="N20" s="1"/>
      <c r="O20" s="1"/>
    </row>
    <row r="21" spans="1:15" x14ac:dyDescent="0.25">
      <c r="A21" s="3">
        <v>44044</v>
      </c>
      <c r="B21" s="44">
        <f>+'Calculos Sin Estabilizacion'!B21</f>
        <v>307.88896958304855</v>
      </c>
      <c r="C21" s="44">
        <f>+'Calculos Sin Estabilizacion'!C21</f>
        <v>2696.8576982228296</v>
      </c>
      <c r="D21" s="1">
        <f t="shared" si="1"/>
        <v>3004.7466678058781</v>
      </c>
      <c r="E21" s="44">
        <f>+'Calculos Sin Estabilizacion'!E21</f>
        <v>17</v>
      </c>
      <c r="F21" s="2"/>
      <c r="N21" s="1"/>
      <c r="O21" s="1"/>
    </row>
    <row r="22" spans="1:15" x14ac:dyDescent="0.25">
      <c r="A22" s="3">
        <v>44075</v>
      </c>
      <c r="B22" s="44">
        <f>+'Calculos Sin Estabilizacion'!B22</f>
        <v>580.23667122351333</v>
      </c>
      <c r="C22" s="44">
        <f>+'Calculos Sin Estabilizacion'!C22</f>
        <v>3233.1895078605608</v>
      </c>
      <c r="D22" s="1">
        <f t="shared" si="1"/>
        <v>3813.4261790840742</v>
      </c>
      <c r="E22" s="44">
        <f>+'Calculos Sin Estabilizacion'!E22</f>
        <v>17</v>
      </c>
      <c r="F22" s="2"/>
      <c r="N22" s="1"/>
      <c r="O22" s="1"/>
    </row>
    <row r="23" spans="1:15" x14ac:dyDescent="0.25">
      <c r="A23" s="3">
        <v>44105</v>
      </c>
      <c r="B23" s="44">
        <f>+'Calculos Sin Estabilizacion'!B23</f>
        <v>693.05387047163367</v>
      </c>
      <c r="C23" s="44">
        <f>+'Calculos Sin Estabilizacion'!C23</f>
        <v>3565.0645078605608</v>
      </c>
      <c r="D23" s="1">
        <f t="shared" si="1"/>
        <v>4258.118378332194</v>
      </c>
      <c r="E23" s="44">
        <f>+'Calculos Sin Estabilizacion'!E23</f>
        <v>17</v>
      </c>
      <c r="F23" s="2"/>
      <c r="N23" s="1"/>
      <c r="O23" s="1"/>
    </row>
    <row r="24" spans="1:15" x14ac:dyDescent="0.25">
      <c r="A24" s="3">
        <v>44136</v>
      </c>
      <c r="B24" s="44">
        <f>+'Calculos Sin Estabilizacion'!B24</f>
        <v>1151.4332706766918</v>
      </c>
      <c r="C24" s="44">
        <f>+'Calculos Sin Estabilizacion'!C24</f>
        <v>3919.1772043745727</v>
      </c>
      <c r="D24" s="1">
        <f t="shared" si="1"/>
        <v>5070.6104750512641</v>
      </c>
      <c r="E24" s="44">
        <f>+'Calculos Sin Estabilizacion'!E24</f>
        <v>17</v>
      </c>
      <c r="F24" s="2"/>
      <c r="N24" s="1"/>
      <c r="O24" s="1"/>
    </row>
    <row r="25" spans="1:15" x14ac:dyDescent="0.25">
      <c r="A25" s="3">
        <v>44166</v>
      </c>
      <c r="B25" s="44">
        <f>+'Calculos Sin Estabilizacion'!B25</f>
        <v>1068.0997949419002</v>
      </c>
      <c r="C25" s="44">
        <f>+'Calculos Sin Estabilizacion'!C25</f>
        <v>3231.3830741626793</v>
      </c>
      <c r="D25" s="1">
        <f t="shared" si="1"/>
        <v>4299.4828691045795</v>
      </c>
      <c r="E25" s="44">
        <f>+'Calculos Sin Estabilizacion'!E25</f>
        <v>17</v>
      </c>
      <c r="F25" s="2"/>
      <c r="N25" s="1"/>
      <c r="O25" s="1"/>
    </row>
    <row r="26" spans="1:15" x14ac:dyDescent="0.25">
      <c r="A26" s="3">
        <v>44197</v>
      </c>
      <c r="B26" s="44">
        <f>+'Calculos Sin Estabilizacion'!B26</f>
        <v>548.65857826384149</v>
      </c>
      <c r="C26" s="44">
        <f>+'Calculos Sin Estabilizacion'!C26</f>
        <v>3452.8355690362268</v>
      </c>
      <c r="D26" s="1">
        <f t="shared" si="1"/>
        <v>4001.4941473000681</v>
      </c>
      <c r="E26" s="44">
        <f>+'Calculos Sin Estabilizacion'!E26</f>
        <v>17</v>
      </c>
      <c r="F26" s="2"/>
      <c r="N26" s="1"/>
      <c r="O26" s="1"/>
    </row>
    <row r="27" spans="1:15" x14ac:dyDescent="0.25">
      <c r="A27" s="3">
        <v>44228</v>
      </c>
      <c r="B27" s="44">
        <f>+'Calculos Sin Estabilizacion'!B27</f>
        <v>488.5930735930736</v>
      </c>
      <c r="C27" s="44">
        <f>+'Calculos Sin Estabilizacion'!C27</f>
        <v>2912.3755411255411</v>
      </c>
      <c r="D27" s="1">
        <f t="shared" si="1"/>
        <v>3400.9686147186148</v>
      </c>
      <c r="E27" s="44">
        <f>+'Calculos Sin Estabilizacion'!E27</f>
        <v>17</v>
      </c>
      <c r="F27" s="2"/>
      <c r="N27" s="1"/>
      <c r="O27" s="1"/>
    </row>
    <row r="28" spans="1:15" x14ac:dyDescent="0.25">
      <c r="A28" s="3">
        <v>44256</v>
      </c>
      <c r="B28" s="44">
        <f>+'Calculos Sin Estabilizacion'!B28</f>
        <v>245.68722943722946</v>
      </c>
      <c r="C28" s="44">
        <f>+'Calculos Sin Estabilizacion'!C28</f>
        <v>2761.0768398268397</v>
      </c>
      <c r="D28" s="1">
        <f t="shared" si="1"/>
        <v>3006.7640692640689</v>
      </c>
      <c r="E28" s="44">
        <f>+'Calculos Sin Estabilizacion'!E28</f>
        <v>17</v>
      </c>
      <c r="F28" s="2"/>
      <c r="N28" s="1"/>
      <c r="O28" s="1"/>
    </row>
    <row r="29" spans="1:15" x14ac:dyDescent="0.25">
      <c r="A29" s="3">
        <v>44287</v>
      </c>
      <c r="B29" s="44">
        <f>+'Calculos Sin Estabilizacion'!B29</f>
        <v>306.29329004329003</v>
      </c>
      <c r="C29" s="44">
        <f>+'Calculos Sin Estabilizacion'!C29</f>
        <v>1892.1320346320349</v>
      </c>
      <c r="D29" s="1">
        <f t="shared" si="1"/>
        <v>2198.4253246753251</v>
      </c>
      <c r="E29" s="44">
        <f>+'Calculos Sin Estabilizacion'!E29</f>
        <v>17</v>
      </c>
      <c r="F29" s="2"/>
      <c r="N29" s="1"/>
      <c r="O29" s="1"/>
    </row>
    <row r="30" spans="1:15" x14ac:dyDescent="0.25">
      <c r="A30" s="3">
        <v>44317</v>
      </c>
      <c r="B30" s="44">
        <f>+'Calculos Sin Estabilizacion'!B30</f>
        <v>65.021645021645014</v>
      </c>
      <c r="C30" s="44">
        <f>+'Calculos Sin Estabilizacion'!C30</f>
        <v>1628.0047419685579</v>
      </c>
      <c r="D30" s="1">
        <f t="shared" si="1"/>
        <v>1693.026386990203</v>
      </c>
      <c r="E30" s="44">
        <f>+'Calculos Sin Estabilizacion'!E30</f>
        <v>17</v>
      </c>
      <c r="F30" s="2"/>
      <c r="N30" s="1"/>
      <c r="O30" s="1"/>
    </row>
    <row r="31" spans="1:15" x14ac:dyDescent="0.25">
      <c r="A31" s="3">
        <v>44348</v>
      </c>
      <c r="B31" s="44">
        <f>+'Calculos Sin Estabilizacion'!B31</f>
        <v>129.39678742310321</v>
      </c>
      <c r="C31" s="44">
        <f>+'Calculos Sin Estabilizacion'!C31</f>
        <v>1062.0252335383914</v>
      </c>
      <c r="D31" s="1">
        <f t="shared" ref="D31:D33" si="2">B31+C31</f>
        <v>1191.4220209614946</v>
      </c>
      <c r="E31" s="44">
        <f>+'Calculos Sin Estabilizacion'!E31</f>
        <v>17</v>
      </c>
      <c r="F31" s="2"/>
      <c r="N31" s="1"/>
      <c r="O31" s="1"/>
    </row>
    <row r="32" spans="1:15" x14ac:dyDescent="0.25">
      <c r="A32" s="3">
        <v>44378</v>
      </c>
      <c r="B32" s="44">
        <f>+'Calculos Sin Estabilizacion'!B32</f>
        <v>76.417748917748909</v>
      </c>
      <c r="C32" s="44">
        <f>+'Calculos Sin Estabilizacion'!C32</f>
        <v>1618.5064935064938</v>
      </c>
      <c r="D32" s="1">
        <f t="shared" si="2"/>
        <v>1694.9242424242427</v>
      </c>
      <c r="E32" s="44">
        <f>+'Calculos Sin Estabilizacion'!E32</f>
        <v>17</v>
      </c>
      <c r="F32" s="2"/>
      <c r="N32" s="1"/>
      <c r="O32" s="1"/>
    </row>
    <row r="33" spans="1:15" x14ac:dyDescent="0.25">
      <c r="A33" s="3">
        <v>44409</v>
      </c>
      <c r="B33" s="50">
        <f>AVERAGE('Calculos Sin Estabilizacion'!B28:B33)</f>
        <v>188.45094507101086</v>
      </c>
      <c r="C33" s="50">
        <f>AVERAGE('Calculos Sin Estabilizacion'!C28:C33)</f>
        <v>1943.1005069491912</v>
      </c>
      <c r="D33" s="1">
        <f t="shared" si="2"/>
        <v>2131.5514520202019</v>
      </c>
      <c r="E33" s="44">
        <f>+'Calculos Sin Estabilizacion'!E33</f>
        <v>17</v>
      </c>
      <c r="F33" s="2"/>
      <c r="N33" s="1"/>
      <c r="O33" s="1"/>
    </row>
    <row r="34" spans="1:15" x14ac:dyDescent="0.25">
      <c r="A34" s="3">
        <v>44440</v>
      </c>
      <c r="B34" s="50">
        <f>AVERAGE('Calculos Sin Estabilizacion'!B29:B34)</f>
        <v>244.20918536872486</v>
      </c>
      <c r="C34" s="50">
        <f>AVERAGE('Calculos Sin Estabilizacion'!C29:C34)</f>
        <v>2021.7859516214783</v>
      </c>
      <c r="D34" s="1">
        <f t="shared" ref="D34" si="3">B34+C34</f>
        <v>2265.9951369902033</v>
      </c>
      <c r="E34" s="44">
        <f>+'Calculos Sin Estabilizacion'!E34</f>
        <v>17</v>
      </c>
      <c r="F34" s="2"/>
      <c r="N34" s="1"/>
      <c r="O34" s="1"/>
    </row>
    <row r="35" spans="1:15" x14ac:dyDescent="0.25">
      <c r="A35" s="3">
        <v>44470</v>
      </c>
      <c r="B35" s="50">
        <f>AVERAGE('Calculos Sin Estabilizacion'!B30:B35)</f>
        <v>308.66928210678208</v>
      </c>
      <c r="C35" s="50">
        <f>AVERAGE('Calculos Sin Estabilizacion'!C30:C35)</f>
        <v>2300.6080304928992</v>
      </c>
      <c r="D35" s="1">
        <f t="shared" ref="D35:D44" si="4">B35+C35</f>
        <v>2609.2773125996814</v>
      </c>
      <c r="E35" s="44">
        <f>+'Calculos Sin Estabilizacion'!E35</f>
        <v>17</v>
      </c>
      <c r="F35" s="2"/>
      <c r="N35" s="1"/>
      <c r="O35" s="1"/>
    </row>
    <row r="36" spans="1:15" x14ac:dyDescent="0.25">
      <c r="A36" s="3">
        <v>44501</v>
      </c>
      <c r="B36" s="50">
        <f>AVERAGE('Calculos Sin Estabilizacion'!B31:B36)</f>
        <v>489.73788638262323</v>
      </c>
      <c r="C36" s="50">
        <f>AVERAGE('Calculos Sin Estabilizacion'!C31:C36)</f>
        <v>2682.4701075605685</v>
      </c>
      <c r="D36" s="1">
        <f t="shared" si="4"/>
        <v>3172.2079939431919</v>
      </c>
      <c r="E36" s="44">
        <f>+'Calculos Sin Estabilizacion'!E36</f>
        <v>17</v>
      </c>
      <c r="F36" s="2"/>
      <c r="N36" s="1"/>
      <c r="O36" s="1"/>
    </row>
    <row r="37" spans="1:15" x14ac:dyDescent="0.25">
      <c r="A37" s="3">
        <v>44531</v>
      </c>
      <c r="B37" s="50">
        <f>AVERAGE('Calculos Sin Estabilizacion'!B32:B37)</f>
        <v>646.18838763575616</v>
      </c>
      <c r="C37" s="50">
        <f>AVERAGE('Calculos Sin Estabilizacion'!C32:C37)</f>
        <v>3044.029747664616</v>
      </c>
      <c r="D37" s="1">
        <f t="shared" si="4"/>
        <v>3690.2181353003721</v>
      </c>
      <c r="E37" s="44">
        <f>+'Calculos Sin Estabilizacion'!E37</f>
        <v>17</v>
      </c>
      <c r="F37" s="2"/>
      <c r="N37" s="1"/>
      <c r="O37" s="1"/>
    </row>
    <row r="38" spans="1:15" x14ac:dyDescent="0.25">
      <c r="A38" s="3">
        <v>44562</v>
      </c>
      <c r="B38" s="50">
        <f>AVERAGE('Calculos Sin Estabilizacion'!B33:B38)</f>
        <v>724.89519252677155</v>
      </c>
      <c r="C38" s="50">
        <f>AVERAGE('Calculos Sin Estabilizacion'!C33:C38)</f>
        <v>3349.7512602529055</v>
      </c>
      <c r="D38" s="1">
        <f t="shared" si="4"/>
        <v>4074.646452779677</v>
      </c>
      <c r="E38" s="44">
        <f>+'Calculos Sin Estabilizacion'!E38</f>
        <v>17</v>
      </c>
      <c r="F38" s="2"/>
      <c r="N38" s="1"/>
      <c r="O38" s="1"/>
    </row>
    <row r="39" spans="1:15" x14ac:dyDescent="0.25">
      <c r="A39" s="3">
        <v>44593</v>
      </c>
      <c r="B39" s="50">
        <f>AVERAGE('Calculos Sin Estabilizacion'!B34:B39)</f>
        <v>755.01254319510906</v>
      </c>
      <c r="C39" s="50">
        <f>AVERAGE('Calculos Sin Estabilizacion'!C34:C39)</f>
        <v>3385.6709007366899</v>
      </c>
      <c r="D39" s="1">
        <f t="shared" si="4"/>
        <v>4140.683443931799</v>
      </c>
      <c r="E39" s="44">
        <f>+'Calculos Sin Estabilizacion'!E39</f>
        <v>17</v>
      </c>
      <c r="F39" s="2"/>
      <c r="N39" s="1"/>
      <c r="O39" s="1"/>
    </row>
    <row r="40" spans="1:15" x14ac:dyDescent="0.25">
      <c r="A40" s="3">
        <v>44621</v>
      </c>
      <c r="B40" s="50">
        <f>AVERAGE('Calculos Sin Estabilizacion'!B35:B40)</f>
        <v>699.25430289739506</v>
      </c>
      <c r="C40" s="50">
        <f>AVERAGE('Calculos Sin Estabilizacion'!C35:C40)</f>
        <v>3306.9854560644035</v>
      </c>
      <c r="D40" s="1">
        <f t="shared" si="4"/>
        <v>4006.2397589617985</v>
      </c>
      <c r="E40" s="44">
        <f>+'Calculos Sin Estabilizacion'!E40</f>
        <v>17</v>
      </c>
      <c r="F40" s="2"/>
      <c r="N40" s="1"/>
      <c r="O40" s="1"/>
    </row>
    <row r="41" spans="1:15" x14ac:dyDescent="0.25">
      <c r="A41" s="3">
        <v>44652</v>
      </c>
      <c r="B41" s="50">
        <f>AVERAGE('Calculos Sin Estabilizacion'!B36:B41)</f>
        <v>634.79420615933782</v>
      </c>
      <c r="C41" s="50">
        <f>AVERAGE('Calculos Sin Estabilizacion'!C36:C41)</f>
        <v>3028.1633771929824</v>
      </c>
      <c r="D41" s="1">
        <f t="shared" si="4"/>
        <v>3662.9575833523204</v>
      </c>
      <c r="E41" s="44">
        <f>+'Calculos Sin Estabilizacion'!E41</f>
        <v>17</v>
      </c>
      <c r="F41" s="2"/>
      <c r="N41" s="1"/>
      <c r="O41" s="1"/>
    </row>
    <row r="42" spans="1:15" x14ac:dyDescent="0.25">
      <c r="A42" s="3">
        <v>44682</v>
      </c>
      <c r="B42" s="50">
        <f>AVERAGE('Calculos Sin Estabilizacion'!B37:B42)</f>
        <v>453.72560188349667</v>
      </c>
      <c r="C42" s="50">
        <f>AVERAGE('Calculos Sin Estabilizacion'!C37:C42)</f>
        <v>2646.3013001253134</v>
      </c>
      <c r="D42" s="1">
        <f t="shared" si="4"/>
        <v>3100.0269020088099</v>
      </c>
      <c r="E42" s="44">
        <f>+'Calculos Sin Estabilizacion'!E42</f>
        <v>17</v>
      </c>
      <c r="F42" s="2"/>
      <c r="N42" s="1"/>
      <c r="O42" s="1"/>
    </row>
    <row r="43" spans="1:15" x14ac:dyDescent="0.25">
      <c r="A43" s="3">
        <v>44713</v>
      </c>
      <c r="B43" s="50">
        <f>AVERAGE('Calculos Sin Estabilizacion'!B38:B43)</f>
        <v>297.2751006303638</v>
      </c>
      <c r="C43" s="50">
        <f>AVERAGE('Calculos Sin Estabilizacion'!C38:C43)</f>
        <v>2284.7416600212655</v>
      </c>
      <c r="D43" s="1">
        <f t="shared" si="4"/>
        <v>2582.0167606516293</v>
      </c>
      <c r="E43" s="44">
        <f>+'Calculos Sin Estabilizacion'!E43</f>
        <v>17</v>
      </c>
      <c r="F43" s="2"/>
      <c r="N43" s="1"/>
      <c r="O43" s="1"/>
    </row>
    <row r="44" spans="1:15" x14ac:dyDescent="0.25">
      <c r="A44" s="3">
        <v>44743</v>
      </c>
      <c r="B44" s="50">
        <f>AVERAGE('Calculos Sin Estabilizacion'!B39:B44)</f>
        <v>218.56829573934837</v>
      </c>
      <c r="C44" s="50">
        <f>AVERAGE('Calculos Sin Estabilizacion'!C39:C44)</f>
        <v>1979.0201474329763</v>
      </c>
      <c r="D44" s="1">
        <f t="shared" si="4"/>
        <v>2197.5884431723248</v>
      </c>
      <c r="E44" s="44">
        <f>+'Calculos Sin Estabilizacion'!E44</f>
        <v>17</v>
      </c>
      <c r="F44" s="2"/>
      <c r="N44" s="1"/>
      <c r="O44" s="1"/>
    </row>
    <row r="45" spans="1:15" x14ac:dyDescent="0.25">
      <c r="A45" s="3">
        <v>44774</v>
      </c>
      <c r="B45" s="50">
        <f>AVERAGE('Calculos Sin Estabilizacion'!B40:B45)</f>
        <v>188.45094507101086</v>
      </c>
      <c r="C45" s="50">
        <f>AVERAGE('Calculos Sin Estabilizacion'!C40:C45)</f>
        <v>1943.1005069491912</v>
      </c>
      <c r="D45" s="1">
        <f t="shared" ref="D45:D49" si="5">B45+C45</f>
        <v>2131.5514520202019</v>
      </c>
      <c r="E45" s="44">
        <f>+'Calculos Sin Estabilizacion'!E45</f>
        <v>17</v>
      </c>
      <c r="F45" s="2"/>
      <c r="N45" s="1"/>
      <c r="O45" s="1"/>
    </row>
    <row r="46" spans="1:15" x14ac:dyDescent="0.25">
      <c r="A46" s="3">
        <v>44805</v>
      </c>
      <c r="B46" s="50">
        <f>AVERAGE('Calculos Sin Estabilizacion'!B41:B46)</f>
        <v>244.20918536872486</v>
      </c>
      <c r="C46" s="50">
        <f>AVERAGE('Calculos Sin Estabilizacion'!C41:C46)</f>
        <v>2021.7859516214783</v>
      </c>
      <c r="D46" s="1">
        <f t="shared" si="5"/>
        <v>2265.9951369902033</v>
      </c>
      <c r="E46" s="44">
        <f>+'Calculos Sin Estabilizacion'!E46</f>
        <v>17</v>
      </c>
      <c r="F46" s="2"/>
      <c r="N46" s="1"/>
      <c r="O46" s="1"/>
    </row>
    <row r="47" spans="1:15" x14ac:dyDescent="0.25">
      <c r="A47" s="3">
        <v>44835</v>
      </c>
      <c r="B47" s="50">
        <f>AVERAGE('Calculos Sin Estabilizacion'!B42:B47)</f>
        <v>308.66928210678208</v>
      </c>
      <c r="C47" s="50">
        <f>AVERAGE('Calculos Sin Estabilizacion'!C42:C47)</f>
        <v>2300.6080304928992</v>
      </c>
      <c r="D47" s="1">
        <f t="shared" si="5"/>
        <v>2609.2773125996814</v>
      </c>
      <c r="E47" s="44">
        <f>+'Calculos Sin Estabilizacion'!E47</f>
        <v>17</v>
      </c>
      <c r="F47" s="2"/>
      <c r="N47" s="1"/>
      <c r="O47" s="1"/>
    </row>
    <row r="48" spans="1:15" x14ac:dyDescent="0.25">
      <c r="A48" s="3">
        <v>44866</v>
      </c>
      <c r="B48" s="50">
        <f>AVERAGE('Calculos Sin Estabilizacion'!B43:B48)</f>
        <v>489.73788638262323</v>
      </c>
      <c r="C48" s="50">
        <f>AVERAGE('Calculos Sin Estabilizacion'!C43:C48)</f>
        <v>2682.4701075605685</v>
      </c>
      <c r="D48" s="1">
        <f t="shared" si="5"/>
        <v>3172.2079939431919</v>
      </c>
      <c r="E48" s="44">
        <f>+'Calculos Sin Estabilizacion'!E48</f>
        <v>17</v>
      </c>
      <c r="F48" s="2"/>
      <c r="N48" s="1"/>
      <c r="O48" s="1"/>
    </row>
    <row r="49" spans="1:71" x14ac:dyDescent="0.25">
      <c r="A49" s="3">
        <v>44896</v>
      </c>
      <c r="B49" s="50">
        <f>AVERAGE('Calculos Sin Estabilizacion'!B44:B49)</f>
        <v>646.18838763575616</v>
      </c>
      <c r="C49" s="50">
        <f>AVERAGE('Calculos Sin Estabilizacion'!C44:C49)</f>
        <v>3044.029747664616</v>
      </c>
      <c r="D49" s="1">
        <f t="shared" si="5"/>
        <v>3690.2181353003721</v>
      </c>
      <c r="E49" s="44">
        <f>+'Calculos Sin Estabilizacion'!E49</f>
        <v>17</v>
      </c>
      <c r="F49" s="2"/>
      <c r="N49" s="1"/>
      <c r="O49" s="1"/>
    </row>
    <row r="50" spans="1:71" x14ac:dyDescent="0.25">
      <c r="A50" s="3"/>
      <c r="B50" s="44"/>
      <c r="C50" s="45"/>
      <c r="D50" s="1"/>
      <c r="E50" s="38"/>
      <c r="F50" s="2"/>
      <c r="N50" s="1"/>
      <c r="O50" s="1"/>
    </row>
    <row r="51" spans="1:71" x14ac:dyDescent="0.25">
      <c r="A51" s="3"/>
      <c r="B51" s="44"/>
      <c r="C51" s="45"/>
      <c r="D51" s="1"/>
      <c r="E51" s="38"/>
      <c r="F51" s="2"/>
      <c r="N51" s="1"/>
      <c r="O51" s="1"/>
    </row>
    <row r="52" spans="1:71" x14ac:dyDescent="0.25">
      <c r="B52" s="1"/>
      <c r="C52" s="1"/>
      <c r="D52" s="1"/>
      <c r="E52" s="2"/>
      <c r="F52" s="2"/>
    </row>
    <row r="53" spans="1:71" x14ac:dyDescent="0.25">
      <c r="A53" s="4" t="s">
        <v>3</v>
      </c>
      <c r="B53" s="5"/>
      <c r="C53" s="5"/>
      <c r="D53" s="5"/>
      <c r="E53" s="3">
        <v>43466</v>
      </c>
      <c r="F53" s="4"/>
      <c r="G53" s="4" t="s">
        <v>3</v>
      </c>
      <c r="H53" s="5"/>
      <c r="I53" s="5"/>
      <c r="J53" s="5"/>
      <c r="K53" s="3">
        <v>43497</v>
      </c>
      <c r="M53" s="4" t="s">
        <v>3</v>
      </c>
      <c r="N53" s="5"/>
      <c r="O53" s="5"/>
      <c r="P53" s="5"/>
      <c r="Q53" s="3">
        <v>43525</v>
      </c>
      <c r="S53" s="4" t="s">
        <v>3</v>
      </c>
      <c r="T53" s="5"/>
      <c r="U53" s="5"/>
      <c r="V53" s="5"/>
      <c r="W53" s="3">
        <v>43556</v>
      </c>
      <c r="Y53" s="4" t="s">
        <v>3</v>
      </c>
      <c r="Z53" s="5"/>
      <c r="AA53" s="5"/>
      <c r="AB53" s="5"/>
      <c r="AC53" s="3">
        <v>43586</v>
      </c>
      <c r="AE53" s="4" t="s">
        <v>3</v>
      </c>
      <c r="AF53" s="5"/>
      <c r="AG53" s="5"/>
      <c r="AH53" s="5"/>
      <c r="AI53" s="3">
        <v>43617</v>
      </c>
      <c r="AK53" s="4" t="s">
        <v>3</v>
      </c>
      <c r="AL53" s="5"/>
      <c r="AM53" s="5"/>
      <c r="AN53" s="5"/>
      <c r="AO53" s="3">
        <v>43647</v>
      </c>
      <c r="AQ53" s="4" t="s">
        <v>3</v>
      </c>
      <c r="AR53" s="5"/>
      <c r="AS53" s="5"/>
      <c r="AT53" s="5"/>
      <c r="AU53" s="3">
        <v>43678</v>
      </c>
      <c r="AW53" s="4" t="s">
        <v>3</v>
      </c>
      <c r="AX53" s="5"/>
      <c r="AY53" s="5"/>
      <c r="AZ53" s="5"/>
      <c r="BA53" s="3">
        <v>43709</v>
      </c>
      <c r="BC53" s="4" t="s">
        <v>3</v>
      </c>
      <c r="BD53" s="5"/>
      <c r="BE53" s="5"/>
      <c r="BF53" s="5"/>
      <c r="BG53" s="3">
        <v>43739</v>
      </c>
      <c r="BI53" s="4" t="s">
        <v>3</v>
      </c>
      <c r="BJ53" s="5"/>
      <c r="BK53" s="5"/>
      <c r="BL53" s="5"/>
      <c r="BM53" s="3">
        <v>43770</v>
      </c>
      <c r="BO53" s="4" t="s">
        <v>3</v>
      </c>
      <c r="BP53" s="5"/>
      <c r="BQ53" s="5"/>
      <c r="BR53" s="5"/>
      <c r="BS53" s="3">
        <v>43800</v>
      </c>
    </row>
    <row r="54" spans="1:71" x14ac:dyDescent="0.25">
      <c r="A54" s="6" t="s">
        <v>4</v>
      </c>
      <c r="B54" s="7"/>
      <c r="C54" s="5"/>
      <c r="D54" s="5"/>
      <c r="F54" s="6"/>
      <c r="G54" s="6" t="s">
        <v>4</v>
      </c>
      <c r="H54" s="7"/>
      <c r="I54" s="5"/>
      <c r="J54" s="5"/>
      <c r="M54" s="6" t="s">
        <v>4</v>
      </c>
      <c r="N54" s="7"/>
      <c r="O54" s="5"/>
      <c r="P54" s="5"/>
      <c r="S54" s="6" t="s">
        <v>4</v>
      </c>
      <c r="T54" s="7"/>
      <c r="U54" s="5"/>
      <c r="V54" s="5"/>
      <c r="Y54" s="6" t="s">
        <v>4</v>
      </c>
      <c r="Z54" s="7"/>
      <c r="AA54" s="5"/>
      <c r="AB54" s="5"/>
      <c r="AE54" s="6" t="s">
        <v>4</v>
      </c>
      <c r="AF54" s="7"/>
      <c r="AG54" s="5"/>
      <c r="AH54" s="5"/>
      <c r="AK54" s="6" t="s">
        <v>4</v>
      </c>
      <c r="AL54" s="7"/>
      <c r="AM54" s="5"/>
      <c r="AN54" s="5"/>
      <c r="AQ54" s="6" t="s">
        <v>4</v>
      </c>
      <c r="AR54" s="7"/>
      <c r="AS54" s="5"/>
      <c r="AT54" s="5"/>
      <c r="AW54" s="6" t="s">
        <v>4</v>
      </c>
      <c r="AX54" s="7"/>
      <c r="AY54" s="5"/>
      <c r="AZ54" s="5"/>
      <c r="BC54" s="6" t="s">
        <v>4</v>
      </c>
      <c r="BD54" s="7"/>
      <c r="BE54" s="5"/>
      <c r="BF54" s="5"/>
      <c r="BI54" s="6" t="s">
        <v>4</v>
      </c>
      <c r="BJ54" s="7"/>
      <c r="BK54" s="5"/>
      <c r="BL54" s="5"/>
      <c r="BO54" s="6" t="s">
        <v>4</v>
      </c>
      <c r="BP54" s="7"/>
      <c r="BQ54" s="5"/>
      <c r="BR54" s="5"/>
    </row>
    <row r="55" spans="1:71" x14ac:dyDescent="0.25">
      <c r="A55" s="6" t="s">
        <v>5</v>
      </c>
      <c r="B55" s="7"/>
      <c r="C55" s="5"/>
      <c r="D55" s="5"/>
      <c r="F55" s="6"/>
      <c r="G55" s="6" t="s">
        <v>5</v>
      </c>
      <c r="H55" s="7"/>
      <c r="I55" s="5"/>
      <c r="J55" s="5"/>
      <c r="M55" s="6" t="s">
        <v>5</v>
      </c>
      <c r="N55" s="7"/>
      <c r="O55" s="5"/>
      <c r="P55" s="5"/>
      <c r="S55" s="6" t="s">
        <v>5</v>
      </c>
      <c r="T55" s="7"/>
      <c r="U55" s="5"/>
      <c r="V55" s="5"/>
      <c r="Y55" s="6" t="s">
        <v>5</v>
      </c>
      <c r="Z55" s="7"/>
      <c r="AA55" s="5"/>
      <c r="AB55" s="5"/>
      <c r="AE55" s="6" t="s">
        <v>5</v>
      </c>
      <c r="AF55" s="7"/>
      <c r="AG55" s="5"/>
      <c r="AH55" s="5"/>
      <c r="AK55" s="6" t="s">
        <v>5</v>
      </c>
      <c r="AL55" s="7"/>
      <c r="AM55" s="5"/>
      <c r="AN55" s="5"/>
      <c r="AQ55" s="6" t="s">
        <v>5</v>
      </c>
      <c r="AR55" s="7"/>
      <c r="AS55" s="5"/>
      <c r="AT55" s="5"/>
      <c r="AW55" s="6" t="s">
        <v>5</v>
      </c>
      <c r="AX55" s="7"/>
      <c r="AY55" s="5"/>
      <c r="AZ55" s="5"/>
      <c r="BC55" s="6" t="s">
        <v>5</v>
      </c>
      <c r="BD55" s="7"/>
      <c r="BE55" s="5"/>
      <c r="BF55" s="5"/>
      <c r="BI55" s="6" t="s">
        <v>5</v>
      </c>
      <c r="BJ55" s="7"/>
      <c r="BK55" s="5"/>
      <c r="BL55" s="5"/>
      <c r="BO55" s="6" t="s">
        <v>5</v>
      </c>
      <c r="BP55" s="7"/>
      <c r="BQ55" s="5"/>
      <c r="BR55" s="5"/>
    </row>
    <row r="56" spans="1:71" x14ac:dyDescent="0.25">
      <c r="A56" s="5"/>
      <c r="B56" s="5"/>
      <c r="C56" s="5"/>
      <c r="D56" s="5"/>
      <c r="F56" s="5"/>
      <c r="G56" s="5"/>
      <c r="H56" s="5"/>
      <c r="I56" s="5"/>
      <c r="J56" s="5"/>
      <c r="M56" s="5"/>
      <c r="N56" s="5"/>
      <c r="O56" s="5"/>
      <c r="P56" s="5"/>
      <c r="S56" s="5"/>
      <c r="T56" s="5"/>
      <c r="U56" s="5"/>
      <c r="V56" s="5"/>
      <c r="Y56" s="5"/>
      <c r="Z56" s="5"/>
      <c r="AA56" s="5"/>
      <c r="AB56" s="5"/>
      <c r="AE56" s="5"/>
      <c r="AF56" s="5"/>
      <c r="AG56" s="5"/>
      <c r="AH56" s="5"/>
      <c r="AK56" s="5"/>
      <c r="AL56" s="5"/>
      <c r="AM56" s="5"/>
      <c r="AN56" s="5"/>
      <c r="AQ56" s="5"/>
      <c r="AR56" s="5"/>
      <c r="AS56" s="5"/>
      <c r="AT56" s="5"/>
      <c r="AW56" s="5"/>
      <c r="AX56" s="5"/>
      <c r="AY56" s="5"/>
      <c r="AZ56" s="5"/>
      <c r="BC56" s="5"/>
      <c r="BD56" s="5"/>
      <c r="BE56" s="5"/>
      <c r="BF56" s="5"/>
      <c r="BI56" s="5"/>
      <c r="BJ56" s="5"/>
      <c r="BK56" s="5"/>
      <c r="BL56" s="5"/>
      <c r="BO56" s="5"/>
      <c r="BP56" s="5"/>
      <c r="BQ56" s="5"/>
      <c r="BR56" s="5"/>
    </row>
    <row r="57" spans="1:71" x14ac:dyDescent="0.25">
      <c r="A57" s="8" t="s">
        <v>6</v>
      </c>
      <c r="B57" s="8" t="s">
        <v>7</v>
      </c>
      <c r="C57" s="8" t="s">
        <v>8</v>
      </c>
      <c r="D57" s="8" t="s">
        <v>9</v>
      </c>
      <c r="F57" s="9"/>
      <c r="G57" s="8" t="s">
        <v>6</v>
      </c>
      <c r="H57" s="8" t="s">
        <v>7</v>
      </c>
      <c r="I57" s="8" t="s">
        <v>8</v>
      </c>
      <c r="J57" s="8" t="s">
        <v>9</v>
      </c>
      <c r="M57" s="8" t="s">
        <v>6</v>
      </c>
      <c r="N57" s="8" t="s">
        <v>7</v>
      </c>
      <c r="O57" s="8" t="s">
        <v>8</v>
      </c>
      <c r="P57" s="8" t="s">
        <v>9</v>
      </c>
      <c r="S57" s="8" t="s">
        <v>6</v>
      </c>
      <c r="T57" s="8" t="s">
        <v>7</v>
      </c>
      <c r="U57" s="8" t="s">
        <v>8</v>
      </c>
      <c r="V57" s="8" t="s">
        <v>9</v>
      </c>
      <c r="Y57" s="8" t="s">
        <v>6</v>
      </c>
      <c r="Z57" s="8" t="s">
        <v>7</v>
      </c>
      <c r="AA57" s="8" t="s">
        <v>8</v>
      </c>
      <c r="AB57" s="8" t="s">
        <v>9</v>
      </c>
      <c r="AE57" s="8" t="s">
        <v>6</v>
      </c>
      <c r="AF57" s="8" t="s">
        <v>7</v>
      </c>
      <c r="AG57" s="8" t="s">
        <v>8</v>
      </c>
      <c r="AH57" s="8" t="s">
        <v>9</v>
      </c>
      <c r="AK57" s="8" t="s">
        <v>6</v>
      </c>
      <c r="AL57" s="8" t="s">
        <v>7</v>
      </c>
      <c r="AM57" s="8" t="s">
        <v>8</v>
      </c>
      <c r="AN57" s="8" t="s">
        <v>9</v>
      </c>
      <c r="AQ57" s="8" t="s">
        <v>6</v>
      </c>
      <c r="AR57" s="8" t="s">
        <v>7</v>
      </c>
      <c r="AS57" s="8" t="s">
        <v>8</v>
      </c>
      <c r="AT57" s="8" t="s">
        <v>9</v>
      </c>
      <c r="AW57" s="8" t="s">
        <v>6</v>
      </c>
      <c r="AX57" s="8" t="s">
        <v>7</v>
      </c>
      <c r="AY57" s="8" t="s">
        <v>8</v>
      </c>
      <c r="AZ57" s="8" t="s">
        <v>9</v>
      </c>
      <c r="BC57" s="8" t="s">
        <v>6</v>
      </c>
      <c r="BD57" s="8" t="s">
        <v>7</v>
      </c>
      <c r="BE57" s="8" t="s">
        <v>8</v>
      </c>
      <c r="BF57" s="8" t="s">
        <v>9</v>
      </c>
      <c r="BI57" s="8" t="s">
        <v>6</v>
      </c>
      <c r="BJ57" s="8" t="s">
        <v>7</v>
      </c>
      <c r="BK57" s="8" t="s">
        <v>8</v>
      </c>
      <c r="BL57" s="8" t="s">
        <v>9</v>
      </c>
      <c r="BO57" s="8" t="s">
        <v>6</v>
      </c>
      <c r="BP57" s="8" t="s">
        <v>7</v>
      </c>
      <c r="BQ57" s="8" t="s">
        <v>8</v>
      </c>
      <c r="BR57" s="8" t="s">
        <v>9</v>
      </c>
    </row>
    <row r="58" spans="1:71" x14ac:dyDescent="0.25">
      <c r="A58" s="9"/>
      <c r="B58" s="9"/>
      <c r="C58" s="9"/>
      <c r="D58" s="10"/>
      <c r="F58" s="5"/>
      <c r="G58" s="9"/>
      <c r="H58" s="9"/>
      <c r="I58" s="9"/>
      <c r="J58" s="10"/>
      <c r="M58" s="9"/>
      <c r="N58" s="9"/>
      <c r="O58" s="9"/>
      <c r="P58" s="10"/>
      <c r="S58" s="9"/>
      <c r="T58" s="9"/>
      <c r="U58" s="9"/>
      <c r="V58" s="10"/>
      <c r="Y58" s="9"/>
      <c r="Z58" s="9"/>
      <c r="AA58" s="9"/>
      <c r="AB58" s="10"/>
      <c r="AE58" s="9"/>
      <c r="AF58" s="9"/>
      <c r="AG58" s="9"/>
      <c r="AH58" s="10"/>
      <c r="AK58" s="9"/>
      <c r="AL58" s="9"/>
      <c r="AM58" s="9"/>
      <c r="AN58" s="10"/>
      <c r="AQ58" s="9"/>
      <c r="AR58" s="9"/>
      <c r="AS58" s="9"/>
      <c r="AT58" s="10"/>
      <c r="AW58" s="9"/>
      <c r="AX58" s="9"/>
      <c r="AY58" s="9"/>
      <c r="AZ58" s="10"/>
      <c r="BC58" s="9"/>
      <c r="BD58" s="9"/>
      <c r="BE58" s="9"/>
      <c r="BF58" s="10"/>
      <c r="BI58" s="9"/>
      <c r="BJ58" s="9"/>
      <c r="BK58" s="9"/>
      <c r="BL58" s="10"/>
      <c r="BO58" s="9"/>
      <c r="BP58" s="9"/>
      <c r="BQ58" s="9"/>
      <c r="BR58" s="10"/>
    </row>
    <row r="59" spans="1:71" x14ac:dyDescent="0.25">
      <c r="A59" s="5" t="s">
        <v>10</v>
      </c>
      <c r="B59" s="5"/>
      <c r="C59" s="11">
        <f>'Tarifas Riego Agricola'!$AY$5</f>
        <v>381.762</v>
      </c>
      <c r="D59" s="15">
        <f>+C59</f>
        <v>381.762</v>
      </c>
      <c r="E59" s="15">
        <f>+D59</f>
        <v>381.762</v>
      </c>
      <c r="F59" s="5"/>
      <c r="G59" s="5" t="s">
        <v>10</v>
      </c>
      <c r="H59" s="5"/>
      <c r="I59" s="11">
        <f>'Tarifas Riego Agricola'!$AZ$5</f>
        <v>393.14299999999997</v>
      </c>
      <c r="J59" s="15">
        <f>+I59</f>
        <v>393.14299999999997</v>
      </c>
      <c r="K59" s="15">
        <f>+J59</f>
        <v>393.14299999999997</v>
      </c>
      <c r="M59" s="5" t="s">
        <v>10</v>
      </c>
      <c r="N59" s="5"/>
      <c r="O59" s="11">
        <f>'Tarifas Riego Agricola'!$BA$5</f>
        <v>393.14299999999997</v>
      </c>
      <c r="P59" s="15">
        <f>+O59</f>
        <v>393.14299999999997</v>
      </c>
      <c r="Q59" s="15">
        <f>+P59</f>
        <v>393.14299999999997</v>
      </c>
      <c r="S59" s="5" t="s">
        <v>10</v>
      </c>
      <c r="T59" s="5"/>
      <c r="U59" s="11">
        <f>'Tarifas Riego Agricola'!$BB$5</f>
        <v>393.14299999999997</v>
      </c>
      <c r="V59" s="15">
        <f>+U59</f>
        <v>393.14299999999997</v>
      </c>
      <c r="W59" s="15">
        <f>+V59</f>
        <v>393.14299999999997</v>
      </c>
      <c r="Y59" s="5" t="s">
        <v>10</v>
      </c>
      <c r="Z59" s="5"/>
      <c r="AA59" s="11">
        <f>'Tarifas Riego Agricola'!$BC$5</f>
        <v>393.14299999999997</v>
      </c>
      <c r="AB59" s="15">
        <f>+AA59</f>
        <v>393.14299999999997</v>
      </c>
      <c r="AC59" s="15">
        <f>+AB59</f>
        <v>393.14299999999997</v>
      </c>
      <c r="AE59" s="5" t="s">
        <v>10</v>
      </c>
      <c r="AF59" s="5"/>
      <c r="AG59" s="11">
        <f>'Tarifas Riego Agricola'!$BD$5</f>
        <v>394.14299999999997</v>
      </c>
      <c r="AH59" s="15">
        <f>+AG59</f>
        <v>394.14299999999997</v>
      </c>
      <c r="AI59" s="15">
        <f>+AH59</f>
        <v>394.14299999999997</v>
      </c>
      <c r="AK59" s="5" t="s">
        <v>10</v>
      </c>
      <c r="AL59" s="5"/>
      <c r="AM59" s="11">
        <f>'Tarifas Riego Agricola'!$BE$5</f>
        <v>645.80399999999997</v>
      </c>
      <c r="AN59" s="15">
        <f>+AM59</f>
        <v>645.80399999999997</v>
      </c>
      <c r="AO59" s="15">
        <f>+AN59</f>
        <v>645.80399999999997</v>
      </c>
      <c r="AQ59" s="5" t="s">
        <v>10</v>
      </c>
      <c r="AR59" s="5"/>
      <c r="AS59" s="11">
        <f>'Tarifas Riego Agricola'!$BF$5</f>
        <v>645.80399999999997</v>
      </c>
      <c r="AT59" s="15">
        <f>+AS59</f>
        <v>645.80399999999997</v>
      </c>
      <c r="AU59" s="15">
        <f>+AT59</f>
        <v>645.80399999999997</v>
      </c>
      <c r="AW59" s="5" t="s">
        <v>10</v>
      </c>
      <c r="AX59" s="5"/>
      <c r="AY59" s="11">
        <f>'Tarifas Riego Agricola'!$BG$5</f>
        <v>645.80399999999997</v>
      </c>
      <c r="AZ59" s="15">
        <f>+AY59</f>
        <v>645.80399999999997</v>
      </c>
      <c r="BA59" s="15">
        <f>+AZ59</f>
        <v>645.80399999999997</v>
      </c>
      <c r="BC59" s="5" t="s">
        <v>10</v>
      </c>
      <c r="BD59" s="5"/>
      <c r="BE59" s="11">
        <f>'Tarifas Riego Agricola'!$BH$5</f>
        <v>645.80399999999997</v>
      </c>
      <c r="BF59" s="15">
        <f>+BE59</f>
        <v>645.80399999999997</v>
      </c>
      <c r="BG59" s="15">
        <f>+BF59</f>
        <v>645.80399999999997</v>
      </c>
      <c r="BI59" s="5" t="s">
        <v>10</v>
      </c>
      <c r="BJ59" s="5"/>
      <c r="BK59" s="11">
        <f>'Tarifas Riego Agricola'!$BI$5</f>
        <v>645.80399999999997</v>
      </c>
      <c r="BL59" s="15">
        <f>+BK59</f>
        <v>645.80399999999997</v>
      </c>
      <c r="BM59" s="15">
        <f>+BL59</f>
        <v>645.80399999999997</v>
      </c>
      <c r="BO59" s="5" t="s">
        <v>10</v>
      </c>
      <c r="BP59" s="5"/>
      <c r="BQ59" s="11">
        <f>'Tarifas Riego Agricola'!$BJ$5</f>
        <v>645.80399999999997</v>
      </c>
      <c r="BR59" s="15">
        <f>+BQ59</f>
        <v>645.80399999999997</v>
      </c>
      <c r="BS59" s="15">
        <f>+BR59</f>
        <v>645.80399999999997</v>
      </c>
    </row>
    <row r="60" spans="1:71" x14ac:dyDescent="0.25">
      <c r="A60" s="5" t="s">
        <v>11</v>
      </c>
      <c r="B60" s="46">
        <f>+E2</f>
        <v>0</v>
      </c>
      <c r="C60" s="11">
        <f>'Tarifas Riego Agricola'!$AY$6</f>
        <v>48.292999999999999</v>
      </c>
      <c r="D60" s="15">
        <f>+C60*B60</f>
        <v>0</v>
      </c>
      <c r="E60" s="15">
        <f>+D60</f>
        <v>0</v>
      </c>
      <c r="F60" s="5"/>
      <c r="G60" s="5" t="s">
        <v>11</v>
      </c>
      <c r="H60" s="46">
        <f>+E3</f>
        <v>0</v>
      </c>
      <c r="I60" s="11">
        <f>'Tarifas Riego Agricola'!$AZ$6</f>
        <v>48.292999999999999</v>
      </c>
      <c r="J60" s="15">
        <f>+I60*H60</f>
        <v>0</v>
      </c>
      <c r="K60" s="15">
        <f>+J60</f>
        <v>0</v>
      </c>
      <c r="M60" s="5" t="s">
        <v>11</v>
      </c>
      <c r="N60" s="46">
        <f>+E4</f>
        <v>0</v>
      </c>
      <c r="O60" s="11">
        <f>'Tarifas Riego Agricola'!$BA$6</f>
        <v>48.292999999999999</v>
      </c>
      <c r="P60" s="15">
        <f>+O60*N60</f>
        <v>0</v>
      </c>
      <c r="Q60" s="15">
        <f>+P60</f>
        <v>0</v>
      </c>
      <c r="S60" s="5" t="s">
        <v>11</v>
      </c>
      <c r="T60" s="46">
        <f>+E5</f>
        <v>0</v>
      </c>
      <c r="U60" s="11">
        <f>'Tarifas Riego Agricola'!$BB$6</f>
        <v>48.292999999999999</v>
      </c>
      <c r="V60" s="15">
        <f>+U60*T60</f>
        <v>0</v>
      </c>
      <c r="W60" s="15">
        <f>+V60</f>
        <v>0</v>
      </c>
      <c r="Y60" s="5" t="s">
        <v>11</v>
      </c>
      <c r="Z60" s="46">
        <f>+E6</f>
        <v>0</v>
      </c>
      <c r="AA60" s="11">
        <f>'Tarifas Riego Agricola'!$BC$6</f>
        <v>48.292999999999999</v>
      </c>
      <c r="AB60" s="15">
        <f>+AA60*Z60</f>
        <v>0</v>
      </c>
      <c r="AC60" s="15">
        <f>+AB60</f>
        <v>0</v>
      </c>
      <c r="AE60" s="5" t="s">
        <v>11</v>
      </c>
      <c r="AF60" s="46">
        <f>+E7</f>
        <v>0</v>
      </c>
      <c r="AG60" s="11">
        <f>'Tarifas Riego Agricola'!$BD$6</f>
        <v>48.292999999999999</v>
      </c>
      <c r="AH60" s="15">
        <f>+AG60*AF60</f>
        <v>0</v>
      </c>
      <c r="AI60" s="15">
        <f>+AH60</f>
        <v>0</v>
      </c>
      <c r="AK60" s="5" t="s">
        <v>11</v>
      </c>
      <c r="AL60" s="46">
        <f>+E8</f>
        <v>17</v>
      </c>
      <c r="AM60" s="11">
        <f>'Tarifas Riego Agricola'!$BE$6</f>
        <v>80.408000000000001</v>
      </c>
      <c r="AN60" s="15">
        <f>+AM60*AL60</f>
        <v>1366.9359999999999</v>
      </c>
      <c r="AO60" s="15">
        <f>+AN60</f>
        <v>1366.9359999999999</v>
      </c>
      <c r="AQ60" s="5" t="s">
        <v>11</v>
      </c>
      <c r="AR60" s="46">
        <f>+E9</f>
        <v>17</v>
      </c>
      <c r="AS60" s="11">
        <f>'Tarifas Riego Agricola'!$BF$6</f>
        <v>80.408000000000001</v>
      </c>
      <c r="AT60" s="15">
        <f>+AS60*AR60</f>
        <v>1366.9359999999999</v>
      </c>
      <c r="AU60" s="15">
        <f>+AT60</f>
        <v>1366.9359999999999</v>
      </c>
      <c r="AW60" s="5" t="s">
        <v>11</v>
      </c>
      <c r="AX60" s="46">
        <f>+E10</f>
        <v>17</v>
      </c>
      <c r="AY60" s="11">
        <f>'Tarifas Riego Agricola'!$BG$6</f>
        <v>80.408000000000001</v>
      </c>
      <c r="AZ60" s="15">
        <f>+AY60*AX60</f>
        <v>1366.9359999999999</v>
      </c>
      <c r="BA60" s="15">
        <f>+AZ60</f>
        <v>1366.9359999999999</v>
      </c>
      <c r="BC60" s="5" t="s">
        <v>11</v>
      </c>
      <c r="BD60" s="46">
        <f>+E11</f>
        <v>17</v>
      </c>
      <c r="BE60" s="11">
        <f>'Tarifas Riego Agricola'!$BH$6</f>
        <v>80.408000000000001</v>
      </c>
      <c r="BF60" s="15">
        <f>+BE60*BD60</f>
        <v>1366.9359999999999</v>
      </c>
      <c r="BG60" s="15">
        <f>+BF60</f>
        <v>1366.9359999999999</v>
      </c>
      <c r="BI60" s="5" t="s">
        <v>11</v>
      </c>
      <c r="BJ60" s="46">
        <f>+E12</f>
        <v>17</v>
      </c>
      <c r="BK60" s="11">
        <f>'Tarifas Riego Agricola'!$BI$6</f>
        <v>80.408000000000001</v>
      </c>
      <c r="BL60" s="15">
        <f>+BK60*BJ60</f>
        <v>1366.9359999999999</v>
      </c>
      <c r="BM60" s="15">
        <f>+BL60</f>
        <v>1366.9359999999999</v>
      </c>
      <c r="BO60" s="5" t="s">
        <v>11</v>
      </c>
      <c r="BP60" s="46">
        <f>+E13</f>
        <v>17</v>
      </c>
      <c r="BQ60" s="11">
        <f>'Tarifas Riego Agricola'!$BJ$6</f>
        <v>80.408000000000001</v>
      </c>
      <c r="BR60" s="15">
        <f>+BQ60*BP60</f>
        <v>1366.9359999999999</v>
      </c>
      <c r="BS60" s="15">
        <f>+BR60</f>
        <v>1366.9359999999999</v>
      </c>
    </row>
    <row r="61" spans="1:71" x14ac:dyDescent="0.25">
      <c r="A61" s="5" t="s">
        <v>12</v>
      </c>
      <c r="B61" s="12">
        <f>+B2</f>
        <v>0</v>
      </c>
      <c r="C61" s="11">
        <f>'Tarifas Riego Agricola'!$AY$8</f>
        <v>2.4599000000000002</v>
      </c>
      <c r="D61" s="15">
        <f>+C61*B61</f>
        <v>0</v>
      </c>
      <c r="E61" s="15">
        <f>B61*'Tarifas Riego Agricola'!$AY$20</f>
        <v>0</v>
      </c>
      <c r="F61" s="5"/>
      <c r="G61" s="5" t="s">
        <v>12</v>
      </c>
      <c r="H61" s="12">
        <f>+B3</f>
        <v>0</v>
      </c>
      <c r="I61" s="11">
        <f>'Tarifas Riego Agricola'!$AZ$8</f>
        <v>3.1955</v>
      </c>
      <c r="J61" s="15">
        <f>+I61*H61</f>
        <v>0</v>
      </c>
      <c r="K61" s="15">
        <f>H61*'Tarifas Riego Agricola'!$AZ$20</f>
        <v>0</v>
      </c>
      <c r="M61" s="5" t="s">
        <v>12</v>
      </c>
      <c r="N61" s="12">
        <f>+B4</f>
        <v>0</v>
      </c>
      <c r="O61" s="11">
        <f>'Tarifas Riego Agricola'!$BA$8</f>
        <v>3.1955</v>
      </c>
      <c r="P61" s="15">
        <f>+O61*N61</f>
        <v>0</v>
      </c>
      <c r="Q61" s="15">
        <f>N61*'Tarifas Riego Agricola'!$BA$20</f>
        <v>0</v>
      </c>
      <c r="S61" s="5" t="s">
        <v>12</v>
      </c>
      <c r="T61" s="12">
        <f>+B5</f>
        <v>0</v>
      </c>
      <c r="U61" s="11">
        <f>'Tarifas Riego Agricola'!$BB$8</f>
        <v>3.1955</v>
      </c>
      <c r="V61" s="15">
        <f>+U61*T61</f>
        <v>0</v>
      </c>
      <c r="W61" s="15">
        <f>T61*'Tarifas Riego Agricola'!$BB$20</f>
        <v>0</v>
      </c>
      <c r="Y61" s="5" t="s">
        <v>12</v>
      </c>
      <c r="Z61" s="12">
        <f>+B6</f>
        <v>0</v>
      </c>
      <c r="AA61" s="11">
        <f>'Tarifas Riego Agricola'!$BC$8</f>
        <v>3.3450000000000002</v>
      </c>
      <c r="AB61" s="15">
        <f>+AA61*Z61</f>
        <v>0</v>
      </c>
      <c r="AC61" s="15">
        <f>Z61*'Tarifas Riego Agricola'!$BC$20</f>
        <v>0</v>
      </c>
      <c r="AE61" s="5" t="s">
        <v>12</v>
      </c>
      <c r="AF61" s="12">
        <f>+B7</f>
        <v>0</v>
      </c>
      <c r="AG61" s="11">
        <f>'Tarifas Riego Agricola'!$BD$8</f>
        <v>3.3450000000000002</v>
      </c>
      <c r="AH61" s="15">
        <f>+AG61*AF61</f>
        <v>0</v>
      </c>
      <c r="AI61" s="15">
        <f>AF61*'Tarifas Riego Agricola'!$BD$20</f>
        <v>0</v>
      </c>
      <c r="AK61" s="5" t="s">
        <v>12</v>
      </c>
      <c r="AL61" s="12">
        <f>+B8</f>
        <v>76.417748917748909</v>
      </c>
      <c r="AM61" s="11">
        <f>'Tarifas Riego Agricola'!$BE$8</f>
        <v>3.7376</v>
      </c>
      <c r="AN61" s="15">
        <f>+AM61*AL61</f>
        <v>285.61897835497831</v>
      </c>
      <c r="AO61" s="15">
        <f>AL61*'Tarifas Riego Agricola'!$BE$20</f>
        <v>366.47659848484847</v>
      </c>
      <c r="AQ61" s="5" t="s">
        <v>12</v>
      </c>
      <c r="AR61" s="12">
        <f>+B9</f>
        <v>307.88896958304855</v>
      </c>
      <c r="AS61" s="11">
        <f>'Tarifas Riego Agricola'!$BF$8</f>
        <v>3.7376</v>
      </c>
      <c r="AT61" s="15">
        <f>+AS61*AR61</f>
        <v>1150.7658127136024</v>
      </c>
      <c r="AU61" s="15">
        <f>AR61*'Tarifas Riego Agricola'!$BF$20</f>
        <v>1525.6822109748805</v>
      </c>
      <c r="AW61" s="5" t="s">
        <v>12</v>
      </c>
      <c r="AX61" s="12">
        <f>+B10</f>
        <v>580.23667122351333</v>
      </c>
      <c r="AY61" s="11">
        <f>'Tarifas Riego Agricola'!$BG$8</f>
        <v>3.7376</v>
      </c>
      <c r="AZ61" s="15">
        <f>+AY61*AX61</f>
        <v>2168.6925823650035</v>
      </c>
      <c r="BA61" s="15">
        <f>AX61*'Tarifas Riego Agricola'!$BG$20</f>
        <v>2875.2467769138757</v>
      </c>
      <c r="BC61" s="5" t="s">
        <v>12</v>
      </c>
      <c r="BD61" s="12">
        <f>+B11</f>
        <v>693.05387047163367</v>
      </c>
      <c r="BE61" s="11">
        <f>'Tarifas Riego Agricola'!$BH$8</f>
        <v>3.7376</v>
      </c>
      <c r="BF61" s="15">
        <f>+BE61*BD61</f>
        <v>2590.3581462747779</v>
      </c>
      <c r="BG61" s="15">
        <f>BD61*'Tarifas Riego Agricola'!$BH$20</f>
        <v>3434.2898443480867</v>
      </c>
      <c r="BI61" s="5" t="s">
        <v>12</v>
      </c>
      <c r="BJ61" s="12">
        <f>+B12</f>
        <v>1151.4332706766918</v>
      </c>
      <c r="BK61" s="47">
        <f>'Tarifas Riego Agricola'!$BI$8</f>
        <v>3.9207999999999998</v>
      </c>
      <c r="BL61" s="15">
        <f>+BK61*BJ61</f>
        <v>4514.5395676691733</v>
      </c>
      <c r="BM61" s="15">
        <f>BJ61*'Tarifas Riego Agricola'!$BI$20</f>
        <v>5705.8124295112784</v>
      </c>
      <c r="BO61" s="5" t="s">
        <v>12</v>
      </c>
      <c r="BP61" s="12">
        <f>+B13</f>
        <v>1068.0997949419002</v>
      </c>
      <c r="BQ61" s="11">
        <f>'Tarifas Riego Agricola'!$BJ$8</f>
        <v>3.9207999999999998</v>
      </c>
      <c r="BR61" s="15">
        <f>+BQ61*BP61</f>
        <v>4187.8056760082018</v>
      </c>
      <c r="BS61" s="15">
        <f>BP61*'Tarifas Riego Agricola'!$BJ$20</f>
        <v>5292.8617238550924</v>
      </c>
    </row>
    <row r="62" spans="1:71" x14ac:dyDescent="0.25">
      <c r="A62" s="5" t="s">
        <v>13</v>
      </c>
      <c r="B62" s="12">
        <f>+C2</f>
        <v>0</v>
      </c>
      <c r="C62" s="11">
        <f>'Tarifas Riego Agricola'!$AY$9</f>
        <v>1.7164999999999999</v>
      </c>
      <c r="D62" s="15">
        <f>+C62*B62</f>
        <v>0</v>
      </c>
      <c r="E62" s="15">
        <f>+B62*'Tarifas Riego Agricola'!$AY$21</f>
        <v>0</v>
      </c>
      <c r="F62" s="5"/>
      <c r="G62" s="5" t="s">
        <v>13</v>
      </c>
      <c r="H62" s="12">
        <f>+C3</f>
        <v>0</v>
      </c>
      <c r="I62" s="11">
        <f>'Tarifas Riego Agricola'!$AZ$9</f>
        <v>2.2443</v>
      </c>
      <c r="J62" s="15">
        <f>+I62*H62</f>
        <v>0</v>
      </c>
      <c r="K62" s="15">
        <f>+H62*'Tarifas Riego Agricola'!$AZ$21</f>
        <v>0</v>
      </c>
      <c r="M62" s="5" t="s">
        <v>13</v>
      </c>
      <c r="N62" s="12">
        <f>+C4</f>
        <v>0</v>
      </c>
      <c r="O62" s="11">
        <f>'Tarifas Riego Agricola'!$BA$9</f>
        <v>2.2443</v>
      </c>
      <c r="P62" s="15">
        <f>+O62*N62</f>
        <v>0</v>
      </c>
      <c r="Q62" s="15">
        <f>+N62*'Tarifas Riego Agricola'!$BA$21</f>
        <v>0</v>
      </c>
      <c r="S62" s="5" t="s">
        <v>13</v>
      </c>
      <c r="T62" s="12">
        <f>+C5</f>
        <v>0</v>
      </c>
      <c r="U62" s="11">
        <f>'Tarifas Riego Agricola'!$BB$9</f>
        <v>2.2443</v>
      </c>
      <c r="V62" s="15">
        <f>+U62*T62</f>
        <v>0</v>
      </c>
      <c r="W62" s="15">
        <f>+T62*'Tarifas Riego Agricola'!$BB$21</f>
        <v>0</v>
      </c>
      <c r="Y62" s="5" t="s">
        <v>13</v>
      </c>
      <c r="Z62" s="12">
        <f>+C6</f>
        <v>0</v>
      </c>
      <c r="AA62" s="11">
        <f>'Tarifas Riego Agricola'!$BC$9</f>
        <v>2.3885999999999998</v>
      </c>
      <c r="AB62" s="15">
        <f>+AA62*Z62</f>
        <v>0</v>
      </c>
      <c r="AC62" s="15">
        <f>+Z62*'Tarifas Riego Agricola'!$BC$21</f>
        <v>0</v>
      </c>
      <c r="AE62" s="5" t="s">
        <v>13</v>
      </c>
      <c r="AF62" s="12">
        <f>+C7</f>
        <v>0</v>
      </c>
      <c r="AG62" s="11">
        <f>'Tarifas Riego Agricola'!$BD$9</f>
        <v>2.3885999999999998</v>
      </c>
      <c r="AH62" s="15">
        <f>+AG62*AF62</f>
        <v>0</v>
      </c>
      <c r="AI62" s="15">
        <f>+AF62*'Tarifas Riego Agricola'!$BD$21</f>
        <v>0</v>
      </c>
      <c r="AK62" s="5" t="s">
        <v>13</v>
      </c>
      <c r="AL62" s="12">
        <f>+C8</f>
        <v>1618.5064935064938</v>
      </c>
      <c r="AM62" s="11">
        <f>'Tarifas Riego Agricola'!$BE$9</f>
        <v>2.3885999999999998</v>
      </c>
      <c r="AN62" s="15">
        <f>+AM62*AL62</f>
        <v>3865.9646103896107</v>
      </c>
      <c r="AO62" s="15">
        <f>+AL62*'Tarifas Riego Agricola'!$BE$21</f>
        <v>5460.5172077922089</v>
      </c>
      <c r="AQ62" s="5" t="s">
        <v>13</v>
      </c>
      <c r="AR62" s="12">
        <f>+C9</f>
        <v>2696.8576982228296</v>
      </c>
      <c r="AS62" s="11">
        <f>'Tarifas Riego Agricola'!$BF$9</f>
        <v>2.3885999999999998</v>
      </c>
      <c r="AT62" s="15">
        <f>+AS62*AR62</f>
        <v>6441.7142979750506</v>
      </c>
      <c r="AU62" s="15">
        <f>+AR62*'Tarifas Riego Agricola'!$BF$21</f>
        <v>9529.3466766703696</v>
      </c>
      <c r="AW62" s="5" t="s">
        <v>13</v>
      </c>
      <c r="AX62" s="12">
        <f>+C10</f>
        <v>3233.1895078605608</v>
      </c>
      <c r="AY62" s="11">
        <f>'Tarifas Riego Agricola'!$BG$9</f>
        <v>2.3885999999999998</v>
      </c>
      <c r="AZ62" s="15">
        <f>+AY62*AX62</f>
        <v>7722.7964584757347</v>
      </c>
      <c r="BA62" s="15">
        <f>+AX62*'Tarifas Riego Agricola'!$BG$21</f>
        <v>11424.475126025292</v>
      </c>
      <c r="BC62" s="5" t="s">
        <v>13</v>
      </c>
      <c r="BD62" s="12">
        <f>+C11</f>
        <v>3565.0645078605608</v>
      </c>
      <c r="BE62" s="11">
        <f>'Tarifas Riego Agricola'!$BH$9</f>
        <v>2.3885999999999998</v>
      </c>
      <c r="BF62" s="15">
        <f>+BE62*BD62</f>
        <v>8515.5130834757347</v>
      </c>
      <c r="BG62" s="15">
        <f>+BD62*'Tarifas Riego Agricola'!$BH$21</f>
        <v>12597.155438525291</v>
      </c>
      <c r="BI62" s="5" t="s">
        <v>13</v>
      </c>
      <c r="BJ62" s="12">
        <f>+C12</f>
        <v>3919.1772043745727</v>
      </c>
      <c r="BK62" s="11">
        <f>'Tarifas Riego Agricola'!$BI$9</f>
        <v>2.5381</v>
      </c>
      <c r="BL62" s="15">
        <f>+BK62*BJ62</f>
        <v>9947.2636624231036</v>
      </c>
      <c r="BM62" s="15">
        <f>+BJ62*'Tarifas Riego Agricola'!$BI$21</f>
        <v>13848.412651657552</v>
      </c>
      <c r="BO62" s="5" t="s">
        <v>13</v>
      </c>
      <c r="BP62" s="12">
        <f>+C13</f>
        <v>3231.3830741626793</v>
      </c>
      <c r="BQ62" s="11">
        <f>'Tarifas Riego Agricola'!$BJ$9</f>
        <v>2.5381</v>
      </c>
      <c r="BR62" s="15">
        <f>+BQ62*BP62</f>
        <v>8201.5733805322961</v>
      </c>
      <c r="BS62" s="15">
        <f>+BP62*'Tarifas Riego Agricola'!$BJ$21</f>
        <v>11418.092092553828</v>
      </c>
    </row>
    <row r="63" spans="1:71" x14ac:dyDescent="0.25">
      <c r="A63" s="5" t="s">
        <v>14</v>
      </c>
      <c r="B63" s="12">
        <f>B61+B62</f>
        <v>0</v>
      </c>
      <c r="C63" s="13">
        <v>4.1070000000000004E-3</v>
      </c>
      <c r="D63" s="15">
        <f>C63*B63</f>
        <v>0</v>
      </c>
      <c r="E63" s="15">
        <f>+C63*B63</f>
        <v>0</v>
      </c>
      <c r="F63" s="5"/>
      <c r="G63" s="5" t="s">
        <v>14</v>
      </c>
      <c r="H63" s="12">
        <f>H61+H62</f>
        <v>0</v>
      </c>
      <c r="I63" s="13">
        <v>4.1070000000000004E-3</v>
      </c>
      <c r="J63" s="15">
        <f>I63*H63</f>
        <v>0</v>
      </c>
      <c r="K63" s="15">
        <f>+I63*H63</f>
        <v>0</v>
      </c>
      <c r="M63" s="5" t="s">
        <v>14</v>
      </c>
      <c r="N63" s="12">
        <f>N61+N62</f>
        <v>0</v>
      </c>
      <c r="O63" s="13">
        <v>4.1070000000000004E-3</v>
      </c>
      <c r="P63" s="15">
        <f>O63*N63</f>
        <v>0</v>
      </c>
      <c r="Q63" s="15">
        <f>+O63*N63</f>
        <v>0</v>
      </c>
      <c r="S63" s="5" t="s">
        <v>14</v>
      </c>
      <c r="T63" s="12">
        <f>T61+T62</f>
        <v>0</v>
      </c>
      <c r="U63" s="13">
        <v>4.1070000000000004E-3</v>
      </c>
      <c r="V63" s="15">
        <f>U63*T63</f>
        <v>0</v>
      </c>
      <c r="W63" s="15">
        <f>+U63*T63</f>
        <v>0</v>
      </c>
      <c r="Y63" s="5" t="s">
        <v>14</v>
      </c>
      <c r="Z63" s="12">
        <f>Z61+Z62</f>
        <v>0</v>
      </c>
      <c r="AA63" s="13">
        <v>4.1070000000000004E-3</v>
      </c>
      <c r="AB63" s="15">
        <f>AA63*Z63</f>
        <v>0</v>
      </c>
      <c r="AC63" s="15">
        <f>+AA63*Z63</f>
        <v>0</v>
      </c>
      <c r="AE63" s="5" t="s">
        <v>14</v>
      </c>
      <c r="AF63" s="12">
        <f>AF61+AF62</f>
        <v>0</v>
      </c>
      <c r="AG63" s="13">
        <v>4.1070000000000004E-3</v>
      </c>
      <c r="AH63" s="15">
        <f>AG63*AF63</f>
        <v>0</v>
      </c>
      <c r="AI63" s="15">
        <f>+AG63*AF63</f>
        <v>0</v>
      </c>
      <c r="AK63" s="5" t="s">
        <v>14</v>
      </c>
      <c r="AL63" s="12">
        <f>AL61+AL62</f>
        <v>1694.9242424242427</v>
      </c>
      <c r="AM63" s="13">
        <v>4.1070000000000004E-3</v>
      </c>
      <c r="AN63" s="15">
        <f>AM63*AL63</f>
        <v>6.9610538636363657</v>
      </c>
      <c r="AO63" s="15">
        <f>+AM63*AL63</f>
        <v>6.9610538636363657</v>
      </c>
      <c r="AQ63" s="5" t="s">
        <v>14</v>
      </c>
      <c r="AR63" s="12">
        <f>AR61+AR62</f>
        <v>3004.7466678058781</v>
      </c>
      <c r="AS63" s="13">
        <v>4.1070000000000004E-3</v>
      </c>
      <c r="AT63" s="15">
        <f>AS63*AR63</f>
        <v>12.340494564678743</v>
      </c>
      <c r="AU63" s="15">
        <f>+AS63*AR63</f>
        <v>12.340494564678743</v>
      </c>
      <c r="AW63" s="5" t="s">
        <v>14</v>
      </c>
      <c r="AX63" s="12">
        <f>AX61+AX62</f>
        <v>3813.4261790840742</v>
      </c>
      <c r="AY63" s="13">
        <v>4.1070000000000004E-3</v>
      </c>
      <c r="AZ63" s="15">
        <f>AY63*AX63</f>
        <v>15.661741317498294</v>
      </c>
      <c r="BA63" s="15">
        <f>+AY63*AX63</f>
        <v>15.661741317498294</v>
      </c>
      <c r="BC63" s="5" t="s">
        <v>14</v>
      </c>
      <c r="BD63" s="12">
        <f>BD61+BD62</f>
        <v>4258.118378332194</v>
      </c>
      <c r="BE63" s="13">
        <v>4.1070000000000004E-3</v>
      </c>
      <c r="BF63" s="15">
        <f>BE63*BD63</f>
        <v>17.488092179810323</v>
      </c>
      <c r="BG63" s="15">
        <f>+BE63*BD63</f>
        <v>17.488092179810323</v>
      </c>
      <c r="BI63" s="5" t="s">
        <v>14</v>
      </c>
      <c r="BJ63" s="12">
        <f>BJ61+BJ62</f>
        <v>5070.6104750512641</v>
      </c>
      <c r="BK63" s="13">
        <v>4.1070000000000004E-3</v>
      </c>
      <c r="BL63" s="15">
        <f>BK63*BJ63</f>
        <v>20.824997221035545</v>
      </c>
      <c r="BM63" s="15">
        <f>+BK63*BJ63</f>
        <v>20.824997221035545</v>
      </c>
      <c r="BO63" s="5" t="s">
        <v>14</v>
      </c>
      <c r="BP63" s="12">
        <f>BP61+BP62</f>
        <v>4299.4828691045795</v>
      </c>
      <c r="BQ63" s="13">
        <v>4.1070000000000004E-3</v>
      </c>
      <c r="BR63" s="15">
        <f>BQ63*BP63</f>
        <v>17.657976143412508</v>
      </c>
      <c r="BS63" s="15">
        <f>+BQ63*BP63</f>
        <v>17.657976143412508</v>
      </c>
    </row>
    <row r="64" spans="1:71" x14ac:dyDescent="0.25">
      <c r="A64" s="5" t="s">
        <v>16</v>
      </c>
      <c r="B64" s="5"/>
      <c r="C64" s="15"/>
      <c r="D64" s="15">
        <f>IF('Carga de datos'!$C$11=1,IF((B61*'Tarifas Riego Agricola'!$AY$16+B62*'Tarifas Riego Agricola'!$AY$17)&gt;250*C62,(B61*'Tarifas Riego Agricola'!$AY$16+B62*'Tarifas Riego Agricola'!$AY$17),250*C62)-SUM(D59:D62),IF('Carga de datos'!$C$11=2,(IF((B61*'Tarifas Riego Agricola'!$AY$12+B62*'Tarifas Riego Agricola'!$AY$13)&gt;250*C62,(B61*'Tarifas Riego Agricola'!$AY$12+B62*'Tarifas Riego Agricola'!$AY$13),250*C62)-SUM(D59:D62)),0))</f>
        <v>47.363</v>
      </c>
      <c r="E64" s="15">
        <f>D64</f>
        <v>47.363</v>
      </c>
      <c r="F64" s="5"/>
      <c r="G64" s="5" t="s">
        <v>16</v>
      </c>
      <c r="H64" s="5"/>
      <c r="I64" s="15"/>
      <c r="J64" s="15">
        <f>IF('Carga de datos'!$C$11=1,IF((H61*'Tarifas Riego Agricola'!$AZ$16+H62*'Tarifas Riego Agricola'!$AZ$17)&gt;250*I62,(H61*'Tarifas Riego Agricola'!$AZ$16+H62*'Tarifas Riego Agricola'!$AZ$17),250*I62)-SUM(J59:J62),IF('Carga de datos'!$C$11=2,(IF((H61*'Tarifas Riego Agricola'!$AZ$12+H62*'Tarifas Riego Agricola'!$AZ$13)&gt;250*I62,(H61*'Tarifas Riego Agricola'!$AZ$12+H62*'Tarifas Riego Agricola'!$AZ$13),250*I62)-SUM(J59:J62)),0))</f>
        <v>167.93200000000007</v>
      </c>
      <c r="K64" s="15">
        <f>J64</f>
        <v>167.93200000000007</v>
      </c>
      <c r="M64" s="5" t="s">
        <v>16</v>
      </c>
      <c r="N64" s="5"/>
      <c r="O64" s="15"/>
      <c r="P64" s="15">
        <f>IF('Carga de datos'!$C$11=1,IF((N61*'Tarifas Riego Agricola'!$BA$16+N62*'Tarifas Riego Agricola'!$BA$17)&gt;250*O62,(N61*'Tarifas Riego Agricola'!$BA$16+N62*'Tarifas Riego Agricola'!$BA$17),250*O62)-SUM(P59:P62),IF('Carga de datos'!$C$11=2,(IF((N61*'Tarifas Riego Agricola'!$BA$12+N62*'Tarifas Riego Agricola'!$BA$13)&gt;250*O62,(N61*'Tarifas Riego Agricola'!$BA$12+N62*'Tarifas Riego Agricola'!$BA$13),250*O62)-SUM(P59:P62)),0))</f>
        <v>167.93200000000007</v>
      </c>
      <c r="Q64" s="15">
        <f>P64</f>
        <v>167.93200000000007</v>
      </c>
      <c r="S64" s="5" t="s">
        <v>16</v>
      </c>
      <c r="T64" s="5"/>
      <c r="U64" s="15"/>
      <c r="V64" s="15">
        <f>IF('Carga de datos'!$C$11=1,IF((T61*'Tarifas Riego Agricola'!$BB$16+T62*'Tarifas Riego Agricola'!$BB$17)&gt;250*U62,(T61*'Tarifas Riego Agricola'!$BB$16+T62*'Tarifas Riego Agricola'!$BB$17),250*U62)-SUM(V59:V62),IF('Carga de datos'!$C$11=2,(IF((T61*'Tarifas Riego Agricola'!$BB$12+T62*'Tarifas Riego Agricola'!$BB$13)&gt;250*U62,(T61*'Tarifas Riego Agricola'!$BB$12+T62*'Tarifas Riego Agricola'!$BB$13),250*U62)-SUM(V59:V62)),0))</f>
        <v>167.93200000000007</v>
      </c>
      <c r="W64" s="15">
        <f>V64</f>
        <v>167.93200000000007</v>
      </c>
      <c r="Y64" s="5" t="s">
        <v>16</v>
      </c>
      <c r="Z64" s="5"/>
      <c r="AA64" s="15"/>
      <c r="AB64" s="15">
        <f>IF('Carga de datos'!$C$11=1,IF((Z61*'Tarifas Riego Agricola'!$BC$16+Z62*'Tarifas Riego Agricola'!$BC$17)&gt;250*AA62,(Z61*'Tarifas Riego Agricola'!$BC$16+Z62*'Tarifas Riego Agricola'!$BC$17),250*AA62)-SUM(AB59:AB62),IF('Carga de datos'!$C$11=2,(IF((Z61*'Tarifas Riego Agricola'!$BC$12+Z62*'Tarifas Riego Agricola'!$BC$13)&gt;250*AA62,(Z61*'Tarifas Riego Agricola'!$BC$12+Z62*'Tarifas Riego Agricola'!$BC$13),250*AA62)-SUM(AB59:AB62)),0))</f>
        <v>204.00700000000001</v>
      </c>
      <c r="AC64" s="15">
        <f>AB64</f>
        <v>204.00700000000001</v>
      </c>
      <c r="AE64" s="5" t="s">
        <v>16</v>
      </c>
      <c r="AF64" s="5"/>
      <c r="AG64" s="15"/>
      <c r="AH64" s="15">
        <f>IF('Carga de datos'!$C$11=1,IF((AF61*'Tarifas Riego Agricola'!$BD$16+AF62*'Tarifas Riego Agricola'!$BD$17)&gt;250*AG62,(AF61*'Tarifas Riego Agricola'!$BD$16+AF62*'Tarifas Riego Agricola'!$BD$17),250*AG62)-SUM(AH59:AH62),IF('Carga de datos'!$C$11=2,(IF((AF61*'Tarifas Riego Agricola'!$BD$12+AF62*'Tarifas Riego Agricola'!$BD$13)&gt;250*AG62,(AF61*'Tarifas Riego Agricola'!$BD$12+AF62*'Tarifas Riego Agricola'!$BD$13),250*AG62)-SUM(AH59:AH62)),0))</f>
        <v>203.00700000000001</v>
      </c>
      <c r="AI64" s="15">
        <f>AH64</f>
        <v>203.00700000000001</v>
      </c>
      <c r="AK64" s="5" t="s">
        <v>16</v>
      </c>
      <c r="AL64" s="5"/>
      <c r="AM64" s="15"/>
      <c r="AN64" s="15">
        <f>IF('Carga de datos'!$C$11=1,IF((AL61*'Tarifas Riego Agricola'!$BE$16+AL62*'Tarifas Riego Agricola'!$BE$17)&gt;250*AM62,(AL61*'Tarifas Riego Agricola'!$BE$16+AL62*'Tarifas Riego Agricola'!$BE$17),250*AM62)-SUM(AN59:AN62),IF('Carga de datos'!$C$11=2,(IF((AL61*'Tarifas Riego Agricola'!$BE$12+AL62*'Tarifas Riego Agricola'!$BE$13)&gt;250*AM62,(AL61*'Tarifas Riego Agricola'!$BE$12+AL62*'Tarifas Riego Agricola'!$BE$13),250*AM62)-SUM(AN59:AN62)),0))</f>
        <v>-4504.5170432900431</v>
      </c>
      <c r="AO64" s="15">
        <f>AN64</f>
        <v>-4504.5170432900431</v>
      </c>
      <c r="AQ64" s="5" t="s">
        <v>16</v>
      </c>
      <c r="AR64" s="5"/>
      <c r="AS64" s="15"/>
      <c r="AT64" s="15">
        <f>IF('Carga de datos'!$C$11=1,IF((AR61*'Tarifas Riego Agricola'!$BF$16+AR62*'Tarifas Riego Agricola'!$BF$17)&gt;250*AS62,(AR61*'Tarifas Riego Agricola'!$BF$16+AR62*'Tarifas Riego Agricola'!$BF$17),250*AS62)-SUM(AT59:AT62),IF('Carga de datos'!$C$11=2,(IF((AR61*'Tarifas Riego Agricola'!$BF$12+AR62*'Tarifas Riego Agricola'!$BF$13)&gt;250*AS62,(AR61*'Tarifas Riego Agricola'!$BF$12+AR62*'Tarifas Riego Agricola'!$BF$13),250*AS62)-SUM(AT59:AT62)),0))</f>
        <v>-6400.4674086850646</v>
      </c>
      <c r="AU64" s="15">
        <f>AT64</f>
        <v>-6400.4674086850646</v>
      </c>
      <c r="AW64" s="5" t="s">
        <v>16</v>
      </c>
      <c r="AX64" s="5"/>
      <c r="AY64" s="15"/>
      <c r="AZ64" s="15">
        <f>IF('Carga de datos'!$C$11=1,IF((AX61*'Tarifas Riego Agricola'!$BG$16+AX62*'Tarifas Riego Agricola'!$BG$17)&gt;250*AY62,(AX61*'Tarifas Riego Agricola'!$BG$16+AX62*'Tarifas Riego Agricola'!$BG$17),250*AY62)-SUM(AZ59:AZ62),IF('Carga de datos'!$C$11=2,(IF((AX61*'Tarifas Riego Agricola'!$BG$12+AX62*'Tarifas Riego Agricola'!$BG$13)&gt;250*AY62,(AX61*'Tarifas Riego Agricola'!$BG$12+AX62*'Tarifas Riego Agricola'!$BG$13),250*AY62)-SUM(AZ59:AZ62)),0))</f>
        <v>-7548.7438189507866</v>
      </c>
      <c r="BA64" s="15">
        <f>AZ64</f>
        <v>-7548.7438189507866</v>
      </c>
      <c r="BC64" s="5" t="s">
        <v>16</v>
      </c>
      <c r="BD64" s="5"/>
      <c r="BE64" s="15"/>
      <c r="BF64" s="15">
        <f>IF('Carga de datos'!$C$11=1,IF((BD61*'Tarifas Riego Agricola'!$BH$16+BD62*'Tarifas Riego Agricola'!$BH$17)&gt;250*BE62,(BD61*'Tarifas Riego Agricola'!$BH$16+BD62*'Tarifas Riego Agricola'!$BH$17),250*BE62)-SUM(BF59:BF62),IF('Carga de datos'!$C$11=2,(IF((BD61*'Tarifas Riego Agricola'!$BH$12+BD62*'Tarifas Riego Agricola'!$BH$13)&gt;250*BE62,(BD61*'Tarifas Riego Agricola'!$BH$12+BD62*'Tarifas Riego Agricola'!$BH$13),250*BE62)-SUM(BF59:BF62)),0))</f>
        <v>-8186.538580228982</v>
      </c>
      <c r="BG64" s="15">
        <f>BF64</f>
        <v>-8186.538580228982</v>
      </c>
      <c r="BI64" s="5" t="s">
        <v>16</v>
      </c>
      <c r="BJ64" s="5"/>
      <c r="BK64" s="15"/>
      <c r="BL64" s="15">
        <f>IF('Carga de datos'!$C$11=1,IF((BJ61*'Tarifas Riego Agricola'!$BI$16+BJ62*'Tarifas Riego Agricola'!$BI$17)&gt;250*BK62,(BJ61*'Tarifas Riego Agricola'!$BI$16+BJ62*'Tarifas Riego Agricola'!$BI$17),250*BK62)-SUM(BL59:BL62),IF('Carga de datos'!$C$11=2,(IF((BJ61*'Tarifas Riego Agricola'!$BI$12+BJ62*'Tarifas Riego Agricola'!$BI$13)&gt;250*BK62,(BJ61*'Tarifas Riego Agricola'!$BI$12+BJ62*'Tarifas Riego Agricola'!$BI$13),250*BK62)-SUM(BL59:BL62)),0))</f>
        <v>-10105.293122436775</v>
      </c>
      <c r="BM64" s="15">
        <f>BL64</f>
        <v>-10105.293122436775</v>
      </c>
      <c r="BO64" s="5" t="s">
        <v>16</v>
      </c>
      <c r="BP64" s="5"/>
      <c r="BQ64" s="15"/>
      <c r="BR64" s="15">
        <f>IF('Carga de datos'!$C$11=1,IF((BP61*'Tarifas Riego Agricola'!$BJ$16+BP62*'Tarifas Riego Agricola'!$BJ$17)&gt;250*BQ62,(BP61*'Tarifas Riego Agricola'!$BJ$16+BP62*'Tarifas Riego Agricola'!$BJ$17),250*BQ62)-SUM(BR59:BR62),IF('Carga de datos'!$C$11=2,(IF((BP61*'Tarifas Riego Agricola'!$BJ$12+BP62*'Tarifas Riego Agricola'!$BJ$13)&gt;250*BQ62,(BP61*'Tarifas Riego Agricola'!$BJ$12+BP62*'Tarifas Riego Agricola'!$BJ$13),250*BQ62)-SUM(BR59:BR62)),0))</f>
        <v>-8861.8934095608329</v>
      </c>
      <c r="BS64" s="15">
        <f>BR64</f>
        <v>-8861.8934095608329</v>
      </c>
    </row>
    <row r="65" spans="1:71" x14ac:dyDescent="0.25">
      <c r="A65" s="5" t="s">
        <v>15</v>
      </c>
      <c r="B65" s="14">
        <v>0.03</v>
      </c>
      <c r="C65" s="15"/>
      <c r="D65" s="15">
        <f>SUM(D59:D64)*((100/97)-1)</f>
        <v>13.271907216494798</v>
      </c>
      <c r="E65" s="15">
        <f>D65</f>
        <v>13.271907216494798</v>
      </c>
      <c r="F65" s="16"/>
      <c r="G65" s="5" t="s">
        <v>15</v>
      </c>
      <c r="H65" s="14">
        <v>0.03</v>
      </c>
      <c r="I65" s="15"/>
      <c r="J65" s="15">
        <f>SUM(J59:J64)*((100/97)-1)</f>
        <v>17.352835051546332</v>
      </c>
      <c r="K65" s="15">
        <f>J65</f>
        <v>17.352835051546332</v>
      </c>
      <c r="M65" s="5" t="s">
        <v>15</v>
      </c>
      <c r="N65" s="14">
        <v>0.03</v>
      </c>
      <c r="O65" s="15"/>
      <c r="P65" s="15">
        <f>SUM(P59:P64)*((100/97)-1)</f>
        <v>17.352835051546332</v>
      </c>
      <c r="Q65" s="15">
        <f>P65</f>
        <v>17.352835051546332</v>
      </c>
      <c r="S65" s="5" t="s">
        <v>15</v>
      </c>
      <c r="T65" s="14">
        <v>0.03</v>
      </c>
      <c r="U65" s="15"/>
      <c r="V65" s="15">
        <f>SUM(V59:V64)*((100/97)-1)</f>
        <v>17.352835051546332</v>
      </c>
      <c r="W65" s="15">
        <f>V65</f>
        <v>17.352835051546332</v>
      </c>
      <c r="Y65" s="5" t="s">
        <v>15</v>
      </c>
      <c r="Z65" s="14">
        <v>0.03</v>
      </c>
      <c r="AA65" s="15"/>
      <c r="AB65" s="15">
        <f>SUM(AB59:AB64)*((100/97)-1)</f>
        <v>18.468556701030863</v>
      </c>
      <c r="AC65" s="15">
        <f>AB65</f>
        <v>18.468556701030863</v>
      </c>
      <c r="AE65" s="5" t="s">
        <v>15</v>
      </c>
      <c r="AF65" s="14">
        <v>0.03</v>
      </c>
      <c r="AG65" s="15"/>
      <c r="AH65" s="15">
        <f>SUM(AH59:AH64)*((100/97)-1)</f>
        <v>18.468556701030863</v>
      </c>
      <c r="AI65" s="15">
        <f>AH65</f>
        <v>18.468556701030863</v>
      </c>
      <c r="AK65" s="5" t="s">
        <v>15</v>
      </c>
      <c r="AL65" s="14">
        <v>0.03</v>
      </c>
      <c r="AM65" s="15"/>
      <c r="AN65" s="15">
        <f>SUM(AN59:AN64)*((100/97)-1)</f>
        <v>51.549513380974517</v>
      </c>
      <c r="AO65" s="15">
        <f>AN65</f>
        <v>51.549513380974517</v>
      </c>
      <c r="AQ65" s="5" t="s">
        <v>15</v>
      </c>
      <c r="AR65" s="14">
        <v>0.03</v>
      </c>
      <c r="AS65" s="15"/>
      <c r="AT65" s="15">
        <f>SUM(AT59:AT64)*((100/97)-1)</f>
        <v>99.497727728915109</v>
      </c>
      <c r="AU65" s="15">
        <f>AT65</f>
        <v>99.497727728915109</v>
      </c>
      <c r="AW65" s="5" t="s">
        <v>15</v>
      </c>
      <c r="AX65" s="14">
        <v>0.03</v>
      </c>
      <c r="AY65" s="15"/>
      <c r="AZ65" s="15">
        <f>SUM(AZ59:AZ64)*((100/97)-1)</f>
        <v>135.1901122641475</v>
      </c>
      <c r="BA65" s="15">
        <f>AZ65</f>
        <v>135.1901122641475</v>
      </c>
      <c r="BC65" s="5" t="s">
        <v>15</v>
      </c>
      <c r="BD65" s="14">
        <v>0.03</v>
      </c>
      <c r="BE65" s="15"/>
      <c r="BF65" s="15">
        <f>SUM(BF59:BF64)*((100/97)-1)</f>
        <v>153.07919819694817</v>
      </c>
      <c r="BG65" s="15">
        <f>BF65</f>
        <v>153.07919819694817</v>
      </c>
      <c r="BI65" s="5" t="s">
        <v>15</v>
      </c>
      <c r="BJ65" s="14">
        <v>0.03</v>
      </c>
      <c r="BK65" s="15"/>
      <c r="BL65" s="15">
        <f>SUM(BL59:BL64)*((100/97)-1)</f>
        <v>197.63118881061388</v>
      </c>
      <c r="BM65" s="15">
        <f>BL65</f>
        <v>197.63118881061388</v>
      </c>
      <c r="BO65" s="5" t="s">
        <v>15</v>
      </c>
      <c r="BP65" s="14">
        <v>0.03</v>
      </c>
      <c r="BQ65" s="15"/>
      <c r="BR65" s="15">
        <f>SUM(BR59:BR64)*((100/97)-1)</f>
        <v>171.89330793164098</v>
      </c>
      <c r="BS65" s="15">
        <f>BR65</f>
        <v>171.89330793164098</v>
      </c>
    </row>
    <row r="66" spans="1:71" x14ac:dyDescent="0.25">
      <c r="A66" s="16" t="s">
        <v>17</v>
      </c>
      <c r="B66" s="16"/>
      <c r="C66" s="17"/>
      <c r="D66" s="35">
        <f>IF('Carga de datos'!$C$11=3,IF((SUM(D59:D65)-'Calculos Sin Estabilizacion'!D65)&gt;250*'Calculos Sin Estabilizacion'!C62,SUM(D59:D65),250*'Calculos Sin Estabilizacion'!C62+250*'Calculos Sin Estabilizacion'!C62*((100/97)-1)),SUM(D59:D65))</f>
        <v>442.39690721649481</v>
      </c>
      <c r="E66" s="35">
        <f>IF('Carga de datos'!$C$11=3,IF((SUM(E59:E65)-'Calculos Sin Estabilizacion'!E65)&gt;250*'Calculos Sin Estabilizacion'!C62,SUM(E59:E65),250*'Calculos Sin Estabilizacion'!C62+250*'Calculos Sin Estabilizacion'!C62*((100/97)-1)),SUM(E59:E65))</f>
        <v>442.39690721649481</v>
      </c>
      <c r="F66" s="5"/>
      <c r="G66" s="16" t="s">
        <v>17</v>
      </c>
      <c r="H66" s="16"/>
      <c r="I66" s="17"/>
      <c r="J66" s="35">
        <f>IF('Carga de datos'!$C$11=3,IF((SUM(J59:J65)-'Calculos Sin Estabilizacion'!J65)&gt;250*'Calculos Sin Estabilizacion'!I62,SUM(J59:J65),250*'Calculos Sin Estabilizacion'!I62+250*'Calculos Sin Estabilizacion'!I62*((100/97)-1)),SUM(J59:J65))</f>
        <v>578.42783505154637</v>
      </c>
      <c r="K66" s="35">
        <f>IF('Carga de datos'!$C$11=3,IF((SUM(K59:K65)-'Calculos Sin Estabilizacion'!K65)&gt;250*'Calculos Sin Estabilizacion'!I62,SUM(K59:K65),250*'Calculos Sin Estabilizacion'!I62+250*'Calculos Sin Estabilizacion'!I62*((100/97)-1)),SUM(K59:K65))</f>
        <v>578.42783505154637</v>
      </c>
      <c r="M66" s="16" t="s">
        <v>17</v>
      </c>
      <c r="N66" s="16"/>
      <c r="O66" s="17"/>
      <c r="P66" s="35">
        <f>IF('Carga de datos'!$C$11=3,IF((SUM(P59:P65)-'Calculos Sin Estabilizacion'!P65)&gt;250*'Calculos Sin Estabilizacion'!O62,SUM(P59:P65),250*'Calculos Sin Estabilizacion'!O62+250*'Calculos Sin Estabilizacion'!O62*((100/97)-1)),SUM(P59:P65))</f>
        <v>578.42783505154637</v>
      </c>
      <c r="Q66" s="35">
        <f>IF('Carga de datos'!$C$11=3,IF((SUM(Q59:Q65)-'Calculos Sin Estabilizacion'!Q65)&gt;250*'Calculos Sin Estabilizacion'!O62,SUM(Q59:Q65),250*'Calculos Sin Estabilizacion'!O62+250*'Calculos Sin Estabilizacion'!O62*((100/97)-1)),SUM(Q59:Q65))</f>
        <v>578.42783505154637</v>
      </c>
      <c r="S66" s="16" t="s">
        <v>17</v>
      </c>
      <c r="T66" s="16"/>
      <c r="U66" s="17"/>
      <c r="V66" s="35">
        <f>IF('Carga de datos'!$C$11=3,IF((SUM(V59:V65)-'Calculos Sin Estabilizacion'!V65)&gt;250*'Calculos Sin Estabilizacion'!U62,SUM(V59:V65),250*'Calculos Sin Estabilizacion'!U62+250*'Calculos Sin Estabilizacion'!U62*((100/97)-1)),SUM(V59:V65))</f>
        <v>578.42783505154637</v>
      </c>
      <c r="W66" s="35">
        <f>IF('Carga de datos'!$C$11=3,IF((SUM(W59:W65)-'Calculos Sin Estabilizacion'!W65)&gt;250*'Calculos Sin Estabilizacion'!U62,SUM(W59:W65),250*'Calculos Sin Estabilizacion'!U62+250*'Calculos Sin Estabilizacion'!U62*((100/97)-1)),SUM(W59:W65))</f>
        <v>578.42783505154637</v>
      </c>
      <c r="Y66" s="16" t="s">
        <v>17</v>
      </c>
      <c r="Z66" s="16"/>
      <c r="AA66" s="17"/>
      <c r="AB66" s="35">
        <f>IF('Carga de datos'!$C$11=3,IF((SUM(AB59:AB65)-'Calculos Sin Estabilizacion'!AB65)&gt;250*'Calculos Sin Estabilizacion'!AA62,SUM(AB59:AB65),250*'Calculos Sin Estabilizacion'!AA62+250*'Calculos Sin Estabilizacion'!AA62*((100/97)-1)),SUM(AB59:AB65))</f>
        <v>615.6185567010308</v>
      </c>
      <c r="AC66" s="35">
        <f>IF('Carga de datos'!$C$11=3,IF((SUM(AC59:AC65)-'Calculos Sin Estabilizacion'!AC65)&gt;250*'Calculos Sin Estabilizacion'!AA62,SUM(AC59:AC65),250*'Calculos Sin Estabilizacion'!AA62+250*'Calculos Sin Estabilizacion'!AA62*((100/97)-1)),SUM(AC59:AC65))</f>
        <v>615.6185567010308</v>
      </c>
      <c r="AE66" s="16" t="s">
        <v>17</v>
      </c>
      <c r="AF66" s="16"/>
      <c r="AG66" s="17"/>
      <c r="AH66" s="35">
        <f>IF('Carga de datos'!$C$11=3,IF((SUM(AH59:AH65)-'Calculos Sin Estabilizacion'!AH65)&gt;250*'Calculos Sin Estabilizacion'!AG62,SUM(AH59:AH65),250*'Calculos Sin Estabilizacion'!AG62+250*'Calculos Sin Estabilizacion'!AG62*((100/97)-1)),SUM(AH59:AH65))</f>
        <v>615.6185567010308</v>
      </c>
      <c r="AI66" s="35">
        <f>IF('Carga de datos'!$C$11=3,IF((SUM(AI59:AI65)-'Calculos Sin Estabilizacion'!AI65)&gt;250*'Calculos Sin Estabilizacion'!AG62,SUM(AI59:AI65),250*'Calculos Sin Estabilizacion'!AG62+250*'Calculos Sin Estabilizacion'!AG62*((100/97)-1)),SUM(AI59:AI65))</f>
        <v>615.6185567010308</v>
      </c>
      <c r="AK66" s="16" t="s">
        <v>17</v>
      </c>
      <c r="AL66" s="16"/>
      <c r="AM66" s="17"/>
      <c r="AN66" s="35">
        <f>IF('Carga de datos'!$C$11=3,IF((SUM(AN59:AN65)-'Calculos Sin Estabilizacion'!AN65)&gt;250*'Calculos Sin Estabilizacion'!AM62,SUM(AN59:AN65),250*'Calculos Sin Estabilizacion'!AM62+250*'Calculos Sin Estabilizacion'!AM62*((100/97)-1)),SUM(AN59:AN65))</f>
        <v>1718.3171126991565</v>
      </c>
      <c r="AO66" s="35">
        <f>IF('Carga de datos'!$C$11=3,IF((SUM(AO59:AO65)-'Calculos Sin Estabilizacion'!AO65)&gt;250*'Calculos Sin Estabilizacion'!AM62,SUM(AO59:AO65),250*'Calculos Sin Estabilizacion'!AM62+250*'Calculos Sin Estabilizacion'!AM62*((100/97)-1)),SUM(AO59:AO65))</f>
        <v>3393.7273302316253</v>
      </c>
      <c r="AQ66" s="16" t="s">
        <v>17</v>
      </c>
      <c r="AR66" s="16"/>
      <c r="AS66" s="17"/>
      <c r="AT66" s="35">
        <f>IF('Carga de datos'!$C$11=3,IF((SUM(AT59:AT65)-'Calculos Sin Estabilizacion'!AT65)&gt;250*'Calculos Sin Estabilizacion'!AS62,SUM(AT59:AT65),250*'Calculos Sin Estabilizacion'!AS62+250*'Calculos Sin Estabilizacion'!AS62*((100/97)-1)),SUM(AT59:AT65))</f>
        <v>3316.5909242971816</v>
      </c>
      <c r="AU66" s="35">
        <f>IF('Carga de datos'!$C$11=3,IF((SUM(AU59:AU65)-'Calculos Sin Estabilizacion'!AU65)&gt;250*'Calculos Sin Estabilizacion'!AS62,SUM(AU59:AU65),250*'Calculos Sin Estabilizacion'!AS62+250*'Calculos Sin Estabilizacion'!AS62*((100/97)-1)),SUM(AU59:AU65))</f>
        <v>6779.1397012537791</v>
      </c>
      <c r="AW66" s="16" t="s">
        <v>17</v>
      </c>
      <c r="AX66" s="16"/>
      <c r="AY66" s="17"/>
      <c r="AZ66" s="35">
        <f>IF('Carga de datos'!$C$11=3,IF((SUM(AZ59:AZ65)-'Calculos Sin Estabilizacion'!AZ65)&gt;250*'Calculos Sin Estabilizacion'!AY62,SUM(AZ59:AZ65),250*'Calculos Sin Estabilizacion'!AY62+250*'Calculos Sin Estabilizacion'!AY62*((100/97)-1)),SUM(AZ59:AZ65))</f>
        <v>4506.3370754715988</v>
      </c>
      <c r="BA66" s="35">
        <f>IF('Carga de datos'!$C$11=3,IF((SUM(BA59:BA65)-'Calculos Sin Estabilizacion'!BA65)&gt;250*'Calculos Sin Estabilizacion'!AY62,SUM(BA59:BA65),250*'Calculos Sin Estabilizacion'!AY62+250*'Calculos Sin Estabilizacion'!AY62*((100/97)-1)),SUM(BA59:BA65))</f>
        <v>8914.5699375700278</v>
      </c>
      <c r="BC66" s="16" t="s">
        <v>17</v>
      </c>
      <c r="BD66" s="16"/>
      <c r="BE66" s="17"/>
      <c r="BF66" s="35">
        <f>IF('Carga de datos'!$C$11=3,IF((SUM(BF59:BF65)-'Calculos Sin Estabilizacion'!BF65)&gt;250*'Calculos Sin Estabilizacion'!BE62,SUM(BF59:BF65),250*'Calculos Sin Estabilizacion'!BE62+250*'Calculos Sin Estabilizacion'!BE62*((100/97)-1)),SUM(BF59:BF65))</f>
        <v>5102.6399398982894</v>
      </c>
      <c r="BG66" s="35">
        <f>IF('Carga de datos'!$C$11=3,IF((SUM(BG59:BG65)-'Calculos Sin Estabilizacion'!BG65)&gt;250*'Calculos Sin Estabilizacion'!BE62,SUM(BG59:BG65),250*'Calculos Sin Estabilizacion'!BE62+250*'Calculos Sin Estabilizacion'!BE62*((100/97)-1)),SUM(BG59:BG65))</f>
        <v>10028.213993021152</v>
      </c>
      <c r="BI66" s="16" t="s">
        <v>17</v>
      </c>
      <c r="BJ66" s="16"/>
      <c r="BK66" s="17"/>
      <c r="BL66" s="35">
        <f>IF('Carga de datos'!$C$11=3,IF((SUM(BL59:BL65)-'Calculos Sin Estabilizacion'!BL65)&gt;250*'Calculos Sin Estabilizacion'!BK62,SUM(BL59:BL65),250*'Calculos Sin Estabilizacion'!BK62+250*'Calculos Sin Estabilizacion'!BK62*((100/97)-1)),SUM(BL59:BL65))</f>
        <v>6587.7062936871516</v>
      </c>
      <c r="BM66" s="35">
        <f>IF('Carga de datos'!$C$11=3,IF((SUM(BM59:BM65)-'Calculos Sin Estabilizacion'!BM65)&gt;250*'Calculos Sin Estabilizacion'!BK62,SUM(BM59:BM65),250*'Calculos Sin Estabilizacion'!BK62+250*'Calculos Sin Estabilizacion'!BK62*((100/97)-1)),SUM(BM59:BM65))</f>
        <v>11680.128144763705</v>
      </c>
      <c r="BO66" s="16" t="s">
        <v>17</v>
      </c>
      <c r="BP66" s="16"/>
      <c r="BQ66" s="17"/>
      <c r="BR66" s="35">
        <f>IF('Carga de datos'!$C$11=3,IF((SUM(BR59:BR65)-'Calculos Sin Estabilizacion'!BR65)&gt;250*'Calculos Sin Estabilizacion'!BQ62,SUM(BR59:BR65),250*'Calculos Sin Estabilizacion'!BQ62+250*'Calculos Sin Estabilizacion'!BQ62*((100/97)-1)),SUM(BR59:BR65))</f>
        <v>5729.7769310547192</v>
      </c>
      <c r="BS66" s="35">
        <f>IF('Carga de datos'!$C$11=3,IF((SUM(BS59:BS65)-'Calculos Sin Estabilizacion'!BS65)&gt;250*'Calculos Sin Estabilizacion'!BQ62,SUM(BS59:BS65),250*'Calculos Sin Estabilizacion'!BQ62+250*'Calculos Sin Estabilizacion'!BQ62*((100/97)-1)),SUM(BS59:BS65))</f>
        <v>10051.351690923142</v>
      </c>
    </row>
    <row r="67" spans="1:71" x14ac:dyDescent="0.25">
      <c r="A67" s="5" t="s">
        <v>18</v>
      </c>
      <c r="B67" s="18">
        <v>0.27</v>
      </c>
      <c r="C67" s="15"/>
      <c r="D67" s="15">
        <f>+D66*B67</f>
        <v>119.4471649484536</v>
      </c>
      <c r="E67" s="26"/>
      <c r="F67" s="5"/>
      <c r="G67" s="5" t="s">
        <v>18</v>
      </c>
      <c r="H67" s="18">
        <v>0.27</v>
      </c>
      <c r="I67" s="15"/>
      <c r="J67" s="15">
        <f>+J66*H67</f>
        <v>156.17551546391752</v>
      </c>
      <c r="K67" s="26"/>
      <c r="M67" s="5" t="s">
        <v>18</v>
      </c>
      <c r="N67" s="18">
        <v>0.27</v>
      </c>
      <c r="O67" s="15"/>
      <c r="P67" s="15">
        <f>+P66*N67</f>
        <v>156.17551546391752</v>
      </c>
      <c r="Q67" s="26"/>
      <c r="S67" s="5" t="s">
        <v>18</v>
      </c>
      <c r="T67" s="18">
        <v>0.27</v>
      </c>
      <c r="U67" s="15"/>
      <c r="V67" s="15">
        <f>+V66*T67</f>
        <v>156.17551546391752</v>
      </c>
      <c r="W67" s="26"/>
      <c r="Y67" s="5" t="s">
        <v>18</v>
      </c>
      <c r="Z67" s="18">
        <v>0.27</v>
      </c>
      <c r="AA67" s="15"/>
      <c r="AB67" s="15">
        <f>+AB66*Z67</f>
        <v>166.21701030927832</v>
      </c>
      <c r="AC67" s="26"/>
      <c r="AE67" s="5" t="s">
        <v>18</v>
      </c>
      <c r="AF67" s="18">
        <v>0.27</v>
      </c>
      <c r="AG67" s="15"/>
      <c r="AH67" s="15">
        <f>+AH66*AF67</f>
        <v>166.21701030927832</v>
      </c>
      <c r="AI67" s="26"/>
      <c r="AK67" s="5" t="s">
        <v>18</v>
      </c>
      <c r="AL67" s="18">
        <v>0.27</v>
      </c>
      <c r="AM67" s="15"/>
      <c r="AN67" s="15">
        <f>+AN66*AL67</f>
        <v>463.94562042877226</v>
      </c>
      <c r="AO67" s="26"/>
      <c r="AQ67" s="5" t="s">
        <v>18</v>
      </c>
      <c r="AR67" s="18">
        <v>0.27</v>
      </c>
      <c r="AS67" s="15"/>
      <c r="AT67" s="15">
        <f>+AT66*AR67</f>
        <v>895.47954956023909</v>
      </c>
      <c r="AU67" s="26"/>
      <c r="AW67" s="5" t="s">
        <v>18</v>
      </c>
      <c r="AX67" s="18">
        <v>0.27</v>
      </c>
      <c r="AY67" s="15"/>
      <c r="AZ67" s="15">
        <f>+AZ66*AX67</f>
        <v>1216.7110103773318</v>
      </c>
      <c r="BA67" s="26"/>
      <c r="BC67" s="5" t="s">
        <v>18</v>
      </c>
      <c r="BD67" s="18">
        <v>0.27</v>
      </c>
      <c r="BE67" s="15"/>
      <c r="BF67" s="15">
        <f>+BF66*BD67</f>
        <v>1377.7127837725382</v>
      </c>
      <c r="BG67" s="26"/>
      <c r="BI67" s="5" t="s">
        <v>18</v>
      </c>
      <c r="BJ67" s="18">
        <v>0.27</v>
      </c>
      <c r="BK67" s="15"/>
      <c r="BL67" s="15">
        <f>+BL66*BJ67</f>
        <v>1778.680699295531</v>
      </c>
      <c r="BM67" s="26"/>
      <c r="BO67" s="5" t="s">
        <v>18</v>
      </c>
      <c r="BP67" s="18">
        <v>0.27</v>
      </c>
      <c r="BQ67" s="15"/>
      <c r="BR67" s="15">
        <f>+BR66*BP67</f>
        <v>1547.0397713847742</v>
      </c>
      <c r="BS67" s="26"/>
    </row>
    <row r="68" spans="1:71" x14ac:dyDescent="0.25">
      <c r="A68" s="5" t="s">
        <v>19</v>
      </c>
      <c r="B68" s="19">
        <v>1.4999999999999999E-2</v>
      </c>
      <c r="C68" s="15"/>
      <c r="D68" s="15">
        <f>E66*B68</f>
        <v>6.635953608247422</v>
      </c>
      <c r="E68" s="15"/>
      <c r="F68" s="5"/>
      <c r="G68" s="5" t="s">
        <v>19</v>
      </c>
      <c r="H68" s="19">
        <v>1.4999999999999999E-2</v>
      </c>
      <c r="I68" s="15"/>
      <c r="J68" s="15">
        <f>K66*H68</f>
        <v>8.6764175257731946</v>
      </c>
      <c r="K68" s="15"/>
      <c r="M68" s="5" t="s">
        <v>19</v>
      </c>
      <c r="N68" s="19">
        <v>1.4999999999999999E-2</v>
      </c>
      <c r="O68" s="15"/>
      <c r="P68" s="15">
        <f>Q66*N68</f>
        <v>8.6764175257731946</v>
      </c>
      <c r="Q68" s="15"/>
      <c r="S68" s="5" t="s">
        <v>19</v>
      </c>
      <c r="T68" s="19">
        <v>1.4999999999999999E-2</v>
      </c>
      <c r="U68" s="15"/>
      <c r="V68" s="15">
        <f>W66*T68</f>
        <v>8.6764175257731946</v>
      </c>
      <c r="W68" s="15"/>
      <c r="Y68" s="5" t="s">
        <v>19</v>
      </c>
      <c r="Z68" s="19">
        <v>1.4999999999999999E-2</v>
      </c>
      <c r="AA68" s="15"/>
      <c r="AB68" s="15">
        <f>AC66*Z68</f>
        <v>9.2342783505154618</v>
      </c>
      <c r="AC68" s="15"/>
      <c r="AE68" s="5" t="s">
        <v>19</v>
      </c>
      <c r="AF68" s="19">
        <v>1.4999999999999999E-2</v>
      </c>
      <c r="AG68" s="15"/>
      <c r="AH68" s="15">
        <f>AI66*AF68</f>
        <v>9.2342783505154618</v>
      </c>
      <c r="AI68" s="15"/>
      <c r="AK68" s="5" t="s">
        <v>19</v>
      </c>
      <c r="AL68" s="19">
        <v>1.4999999999999999E-2</v>
      </c>
      <c r="AM68" s="15"/>
      <c r="AN68" s="15">
        <f>AO66*AL68</f>
        <v>50.905909953474378</v>
      </c>
      <c r="AO68" s="15"/>
      <c r="AQ68" s="5" t="s">
        <v>19</v>
      </c>
      <c r="AR68" s="19">
        <v>1.4999999999999999E-2</v>
      </c>
      <c r="AS68" s="15"/>
      <c r="AT68" s="15">
        <f>AU66*AR68</f>
        <v>101.68709551880669</v>
      </c>
      <c r="AU68" s="15"/>
      <c r="AW68" s="5" t="s">
        <v>19</v>
      </c>
      <c r="AX68" s="19">
        <v>1.4999999999999999E-2</v>
      </c>
      <c r="AY68" s="15"/>
      <c r="AZ68" s="15">
        <f>BA66*AX68</f>
        <v>133.71854906355043</v>
      </c>
      <c r="BA68" s="15"/>
      <c r="BC68" s="5" t="s">
        <v>19</v>
      </c>
      <c r="BD68" s="19">
        <v>1.4999999999999999E-2</v>
      </c>
      <c r="BE68" s="15"/>
      <c r="BF68" s="15">
        <f>BG66*BD68</f>
        <v>150.42320989531729</v>
      </c>
      <c r="BG68" s="15"/>
      <c r="BI68" s="5" t="s">
        <v>19</v>
      </c>
      <c r="BJ68" s="19">
        <v>1.4999999999999999E-2</v>
      </c>
      <c r="BK68" s="15"/>
      <c r="BL68" s="15">
        <f>BM66*BJ68</f>
        <v>175.20192217145558</v>
      </c>
      <c r="BM68" s="15"/>
      <c r="BO68" s="5" t="s">
        <v>19</v>
      </c>
      <c r="BP68" s="19">
        <v>1.4999999999999999E-2</v>
      </c>
      <c r="BQ68" s="15"/>
      <c r="BR68" s="15">
        <f>BS66*BP68</f>
        <v>150.77027536384713</v>
      </c>
      <c r="BS68" s="15"/>
    </row>
    <row r="69" spans="1:71" x14ac:dyDescent="0.25">
      <c r="A69" s="5" t="s">
        <v>20</v>
      </c>
      <c r="B69" s="19">
        <v>0.05</v>
      </c>
      <c r="C69" s="15"/>
      <c r="D69" s="15">
        <f>E66*B69</f>
        <v>22.119845360824741</v>
      </c>
      <c r="E69" s="15"/>
      <c r="F69" s="5"/>
      <c r="G69" s="5" t="s">
        <v>20</v>
      </c>
      <c r="H69" s="19">
        <v>0.05</v>
      </c>
      <c r="I69" s="15"/>
      <c r="J69" s="15">
        <f>K66*H69</f>
        <v>28.921391752577321</v>
      </c>
      <c r="K69" s="15"/>
      <c r="M69" s="5" t="s">
        <v>20</v>
      </c>
      <c r="N69" s="19">
        <v>0.05</v>
      </c>
      <c r="O69" s="15"/>
      <c r="P69" s="15">
        <f>Q66*N69</f>
        <v>28.921391752577321</v>
      </c>
      <c r="Q69" s="15"/>
      <c r="S69" s="5" t="s">
        <v>20</v>
      </c>
      <c r="T69" s="19">
        <v>0.05</v>
      </c>
      <c r="U69" s="15"/>
      <c r="V69" s="15">
        <f>W66*T69</f>
        <v>28.921391752577321</v>
      </c>
      <c r="W69" s="15"/>
      <c r="Y69" s="5" t="s">
        <v>20</v>
      </c>
      <c r="Z69" s="19">
        <v>0.05</v>
      </c>
      <c r="AA69" s="15"/>
      <c r="AB69" s="15">
        <f>AC66*Z69</f>
        <v>30.780927835051543</v>
      </c>
      <c r="AC69" s="15"/>
      <c r="AE69" s="5" t="s">
        <v>20</v>
      </c>
      <c r="AF69" s="19">
        <v>0.05</v>
      </c>
      <c r="AG69" s="15"/>
      <c r="AH69" s="15">
        <f>AI66*AF69</f>
        <v>30.780927835051543</v>
      </c>
      <c r="AI69" s="15"/>
      <c r="AK69" s="5" t="s">
        <v>20</v>
      </c>
      <c r="AL69" s="19">
        <v>0.05</v>
      </c>
      <c r="AM69" s="15"/>
      <c r="AN69" s="15">
        <f>AO66*AL69</f>
        <v>169.68636651158127</v>
      </c>
      <c r="AO69" s="15"/>
      <c r="AQ69" s="5" t="s">
        <v>20</v>
      </c>
      <c r="AR69" s="19">
        <v>0.05</v>
      </c>
      <c r="AS69" s="15"/>
      <c r="AT69" s="15">
        <f>AU66*AR69</f>
        <v>338.956985062689</v>
      </c>
      <c r="AU69" s="15"/>
      <c r="AW69" s="5" t="s">
        <v>20</v>
      </c>
      <c r="AX69" s="19">
        <v>0.05</v>
      </c>
      <c r="AY69" s="15"/>
      <c r="AZ69" s="15">
        <f>BA66*AX69</f>
        <v>445.7284968785014</v>
      </c>
      <c r="BA69" s="15"/>
      <c r="BC69" s="5" t="s">
        <v>20</v>
      </c>
      <c r="BD69" s="19">
        <v>0.05</v>
      </c>
      <c r="BE69" s="15"/>
      <c r="BF69" s="15">
        <f>BG66*BD69</f>
        <v>501.41069965105766</v>
      </c>
      <c r="BG69" s="15"/>
      <c r="BI69" s="5" t="s">
        <v>20</v>
      </c>
      <c r="BJ69" s="19">
        <v>0.05</v>
      </c>
      <c r="BK69" s="15"/>
      <c r="BL69" s="15">
        <f>BM66*BJ69</f>
        <v>584.00640723818526</v>
      </c>
      <c r="BM69" s="15"/>
      <c r="BO69" s="5" t="s">
        <v>20</v>
      </c>
      <c r="BP69" s="19">
        <v>0.05</v>
      </c>
      <c r="BQ69" s="15"/>
      <c r="BR69" s="15">
        <f>BS66*BP69</f>
        <v>502.56758454615715</v>
      </c>
      <c r="BS69" s="15"/>
    </row>
    <row r="70" spans="1:71" x14ac:dyDescent="0.25">
      <c r="A70" s="5" t="s">
        <v>34</v>
      </c>
      <c r="B70" s="20">
        <v>1.4999999999999999E-2</v>
      </c>
      <c r="C70" s="15"/>
      <c r="D70" s="15">
        <f>+B70*D66</f>
        <v>6.635953608247422</v>
      </c>
      <c r="F70" s="5"/>
      <c r="G70" s="5" t="s">
        <v>34</v>
      </c>
      <c r="H70" s="20">
        <v>1.4999999999999999E-2</v>
      </c>
      <c r="I70" s="15"/>
      <c r="J70" s="15">
        <f>+H70*D66</f>
        <v>6.635953608247422</v>
      </c>
      <c r="M70" s="5" t="s">
        <v>34</v>
      </c>
      <c r="N70" s="20">
        <v>1.4999999999999999E-2</v>
      </c>
      <c r="O70" s="15"/>
      <c r="P70" s="15">
        <f>+N70*J66</f>
        <v>8.6764175257731946</v>
      </c>
      <c r="S70" s="5" t="s">
        <v>34</v>
      </c>
      <c r="T70" s="20">
        <v>1.4999999999999999E-2</v>
      </c>
      <c r="U70" s="15"/>
      <c r="V70" s="15">
        <f>+T70*P66</f>
        <v>8.6764175257731946</v>
      </c>
      <c r="Y70" s="5" t="s">
        <v>34</v>
      </c>
      <c r="Z70" s="20">
        <v>1.4999999999999999E-2</v>
      </c>
      <c r="AA70" s="15"/>
      <c r="AB70" s="15">
        <f>+Z70*V66</f>
        <v>8.6764175257731946</v>
      </c>
      <c r="AE70" s="5" t="s">
        <v>34</v>
      </c>
      <c r="AF70" s="20">
        <v>1.4999999999999999E-2</v>
      </c>
      <c r="AG70" s="15"/>
      <c r="AH70" s="15">
        <f>+AF70*AB66</f>
        <v>9.2342783505154618</v>
      </c>
      <c r="AK70" s="5" t="s">
        <v>34</v>
      </c>
      <c r="AL70" s="20">
        <v>1.4999999999999999E-2</v>
      </c>
      <c r="AM70" s="15"/>
      <c r="AN70" s="15">
        <f>+AL70*AH66</f>
        <v>9.2342783505154618</v>
      </c>
      <c r="AQ70" s="5" t="s">
        <v>34</v>
      </c>
      <c r="AR70" s="20">
        <v>1.4999999999999999E-2</v>
      </c>
      <c r="AS70" s="15"/>
      <c r="AT70" s="15">
        <f>+AR70*AN66</f>
        <v>25.774756690487347</v>
      </c>
      <c r="AW70" s="5" t="s">
        <v>34</v>
      </c>
      <c r="AX70" s="20">
        <v>1.4999999999999999E-2</v>
      </c>
      <c r="AY70" s="15"/>
      <c r="AZ70" s="15">
        <f>+AX70*AT66</f>
        <v>49.748863864457725</v>
      </c>
      <c r="BC70" s="5" t="s">
        <v>34</v>
      </c>
      <c r="BD70" s="20">
        <v>1.4999999999999999E-2</v>
      </c>
      <c r="BE70" s="15"/>
      <c r="BF70" s="15">
        <f>+BD70*AZ66</f>
        <v>67.595056132073978</v>
      </c>
      <c r="BI70" s="5" t="s">
        <v>34</v>
      </c>
      <c r="BJ70" s="20">
        <v>1.4999999999999999E-2</v>
      </c>
      <c r="BK70" s="15"/>
      <c r="BL70" s="15">
        <f>+BJ70*BF66</f>
        <v>76.539599098474341</v>
      </c>
      <c r="BO70" s="5" t="s">
        <v>34</v>
      </c>
      <c r="BP70" s="20">
        <v>1.4999999999999999E-2</v>
      </c>
      <c r="BQ70" s="15"/>
      <c r="BR70" s="15">
        <f>+BP70*BL66</f>
        <v>98.815594405307266</v>
      </c>
    </row>
    <row r="71" spans="1:71" x14ac:dyDescent="0.25">
      <c r="A71" s="95" t="s">
        <v>94</v>
      </c>
      <c r="B71" s="96"/>
      <c r="C71" s="97"/>
      <c r="D71" s="97">
        <v>0</v>
      </c>
      <c r="F71" s="5"/>
      <c r="G71" s="95" t="s">
        <v>94</v>
      </c>
      <c r="H71" s="96"/>
      <c r="I71" s="97"/>
      <c r="J71" s="97">
        <v>0</v>
      </c>
      <c r="M71" s="95" t="s">
        <v>94</v>
      </c>
      <c r="N71" s="96"/>
      <c r="O71" s="97"/>
      <c r="P71" s="97">
        <v>0</v>
      </c>
      <c r="S71" s="95" t="s">
        <v>94</v>
      </c>
      <c r="T71" s="96"/>
      <c r="U71" s="97"/>
      <c r="V71" s="97">
        <v>0</v>
      </c>
      <c r="Y71" s="95" t="s">
        <v>94</v>
      </c>
      <c r="Z71" s="96"/>
      <c r="AA71" s="97"/>
      <c r="AB71" s="97">
        <v>0</v>
      </c>
      <c r="AE71" s="95" t="s">
        <v>94</v>
      </c>
      <c r="AF71" s="96"/>
      <c r="AG71" s="97"/>
      <c r="AH71" s="97">
        <v>0</v>
      </c>
      <c r="AK71" s="95" t="s">
        <v>94</v>
      </c>
      <c r="AL71" s="96"/>
      <c r="AM71" s="97"/>
      <c r="AN71" s="97">
        <v>0</v>
      </c>
      <c r="AQ71" s="95" t="s">
        <v>94</v>
      </c>
      <c r="AR71" s="96"/>
      <c r="AS71" s="97"/>
      <c r="AT71" s="97">
        <v>0</v>
      </c>
      <c r="AW71" s="95" t="s">
        <v>94</v>
      </c>
      <c r="AX71" s="96"/>
      <c r="AY71" s="97"/>
      <c r="AZ71" s="97">
        <v>0</v>
      </c>
      <c r="BC71" s="95" t="s">
        <v>94</v>
      </c>
      <c r="BD71" s="96"/>
      <c r="BE71" s="97"/>
      <c r="BF71" s="97">
        <v>0</v>
      </c>
      <c r="BI71" s="95" t="s">
        <v>94</v>
      </c>
      <c r="BJ71" s="96"/>
      <c r="BK71" s="97"/>
      <c r="BL71" s="97">
        <v>0</v>
      </c>
      <c r="BO71" s="95" t="s">
        <v>94</v>
      </c>
      <c r="BP71" s="96"/>
      <c r="BQ71" s="97"/>
      <c r="BR71" s="97">
        <v>0</v>
      </c>
    </row>
    <row r="72" spans="1:71" x14ac:dyDescent="0.25">
      <c r="A72" s="5"/>
      <c r="B72" s="5"/>
      <c r="C72" s="15"/>
      <c r="D72" s="5"/>
      <c r="F72" s="5"/>
      <c r="G72" s="5"/>
      <c r="H72" s="5"/>
      <c r="I72" s="15"/>
      <c r="J72" s="5"/>
      <c r="M72" s="5"/>
      <c r="N72" s="5"/>
      <c r="O72" s="15"/>
      <c r="P72" s="5"/>
      <c r="S72" s="5"/>
      <c r="T72" s="5"/>
      <c r="U72" s="15"/>
      <c r="V72" s="5"/>
      <c r="Y72" s="5"/>
      <c r="Z72" s="5"/>
      <c r="AA72" s="15"/>
      <c r="AB72" s="5"/>
      <c r="AE72" s="5"/>
      <c r="AF72" s="5"/>
      <c r="AG72" s="15"/>
      <c r="AH72" s="5"/>
      <c r="AK72" s="5"/>
      <c r="AL72" s="5"/>
      <c r="AM72" s="15"/>
      <c r="AN72" s="5"/>
      <c r="AQ72" s="5"/>
      <c r="AR72" s="5"/>
      <c r="AS72" s="15"/>
      <c r="AT72" s="5"/>
      <c r="AW72" s="5"/>
      <c r="AX72" s="5"/>
      <c r="AY72" s="15"/>
      <c r="AZ72" s="5"/>
      <c r="BC72" s="5"/>
      <c r="BD72" s="5"/>
      <c r="BE72" s="15"/>
      <c r="BF72" s="5"/>
      <c r="BI72" s="5"/>
      <c r="BJ72" s="5"/>
      <c r="BK72" s="15"/>
      <c r="BL72" s="5"/>
      <c r="BO72" s="5"/>
      <c r="BP72" s="5"/>
      <c r="BQ72" s="15"/>
      <c r="BR72" s="5"/>
    </row>
    <row r="73" spans="1:71" x14ac:dyDescent="0.25">
      <c r="A73" s="21" t="s">
        <v>21</v>
      </c>
      <c r="B73" s="21"/>
      <c r="C73" s="22">
        <f>D66+C74</f>
        <v>597.23582474226805</v>
      </c>
      <c r="D73" s="11"/>
      <c r="F73" s="21"/>
      <c r="G73" s="21" t="s">
        <v>21</v>
      </c>
      <c r="H73" s="21"/>
      <c r="I73" s="22">
        <f>J66+I74</f>
        <v>778.83711340206185</v>
      </c>
      <c r="J73" s="11"/>
      <c r="M73" s="21" t="s">
        <v>21</v>
      </c>
      <c r="N73" s="21"/>
      <c r="O73" s="22">
        <f>P66+O74</f>
        <v>780.87757731958754</v>
      </c>
      <c r="P73" s="11"/>
      <c r="S73" s="21" t="s">
        <v>21</v>
      </c>
      <c r="T73" s="21"/>
      <c r="U73" s="22">
        <f>V66+U74</f>
        <v>780.87757731958754</v>
      </c>
      <c r="V73" s="11"/>
      <c r="Y73" s="21" t="s">
        <v>21</v>
      </c>
      <c r="Z73" s="21"/>
      <c r="AA73" s="22">
        <f>AB66+AA74</f>
        <v>830.52719072164928</v>
      </c>
      <c r="AB73" s="11"/>
      <c r="AE73" s="21" t="s">
        <v>21</v>
      </c>
      <c r="AF73" s="21"/>
      <c r="AG73" s="22">
        <f>AH66+AG74</f>
        <v>831.08505154639158</v>
      </c>
      <c r="AH73" s="11"/>
      <c r="AK73" s="21" t="s">
        <v>21</v>
      </c>
      <c r="AL73" s="21"/>
      <c r="AM73" s="22">
        <f>AN66+AM74</f>
        <v>2412.0892879434996</v>
      </c>
      <c r="AN73" s="11"/>
      <c r="AQ73" s="21" t="s">
        <v>21</v>
      </c>
      <c r="AR73" s="21"/>
      <c r="AS73" s="22">
        <f>AT66+AS74</f>
        <v>4678.4893111294041</v>
      </c>
      <c r="AT73" s="11"/>
      <c r="AW73" s="21" t="s">
        <v>21</v>
      </c>
      <c r="AX73" s="21"/>
      <c r="AY73" s="22">
        <f>AZ66+AY74</f>
        <v>6352.2439956554399</v>
      </c>
      <c r="AZ73" s="11"/>
      <c r="BC73" s="21" t="s">
        <v>21</v>
      </c>
      <c r="BD73" s="21"/>
      <c r="BE73" s="22">
        <f>BF66+BE74</f>
        <v>7199.7816893492763</v>
      </c>
      <c r="BF73" s="11"/>
      <c r="BI73" s="21" t="s">
        <v>21</v>
      </c>
      <c r="BJ73" s="21"/>
      <c r="BK73" s="22">
        <f>BL66+BK74</f>
        <v>9202.1349214907968</v>
      </c>
      <c r="BL73" s="11"/>
      <c r="BO73" s="21" t="s">
        <v>21</v>
      </c>
      <c r="BP73" s="21"/>
      <c r="BQ73" s="22">
        <f>BR66+BQ74</f>
        <v>8028.9701567548054</v>
      </c>
      <c r="BR73" s="11"/>
    </row>
    <row r="74" spans="1:71" x14ac:dyDescent="0.25">
      <c r="A74" s="21" t="s">
        <v>29</v>
      </c>
      <c r="B74" s="21"/>
      <c r="C74" s="22">
        <f>SUM(D67:D71)</f>
        <v>154.83891752577321</v>
      </c>
      <c r="D74" s="11"/>
      <c r="F74" s="21"/>
      <c r="G74" s="21" t="s">
        <v>29</v>
      </c>
      <c r="H74" s="21"/>
      <c r="I74" s="22">
        <f>SUM(J67:J71)</f>
        <v>200.40927835051545</v>
      </c>
      <c r="J74" s="11"/>
      <c r="M74" s="21" t="s">
        <v>29</v>
      </c>
      <c r="N74" s="21"/>
      <c r="O74" s="22">
        <f>SUM(P67:P71)</f>
        <v>202.44974226804121</v>
      </c>
      <c r="P74" s="11"/>
      <c r="S74" s="21" t="s">
        <v>29</v>
      </c>
      <c r="T74" s="21"/>
      <c r="U74" s="22">
        <f>SUM(V67:V71)</f>
        <v>202.44974226804121</v>
      </c>
      <c r="V74" s="11"/>
      <c r="Y74" s="21" t="s">
        <v>29</v>
      </c>
      <c r="Z74" s="21"/>
      <c r="AA74" s="22">
        <f>SUM(AB67:AB71)</f>
        <v>214.90863402061851</v>
      </c>
      <c r="AB74" s="11"/>
      <c r="AE74" s="21" t="s">
        <v>29</v>
      </c>
      <c r="AF74" s="21"/>
      <c r="AG74" s="22">
        <f>SUM(AH67:AH71)</f>
        <v>215.46649484536078</v>
      </c>
      <c r="AH74" s="11"/>
      <c r="AK74" s="21" t="s">
        <v>29</v>
      </c>
      <c r="AL74" s="21"/>
      <c r="AM74" s="22">
        <f>SUM(AN67:AN71)</f>
        <v>693.77217524434332</v>
      </c>
      <c r="AN74" s="11"/>
      <c r="AQ74" s="21" t="s">
        <v>29</v>
      </c>
      <c r="AR74" s="21"/>
      <c r="AS74" s="22">
        <f>SUM(AT67:AT71)</f>
        <v>1361.8983868322221</v>
      </c>
      <c r="AT74" s="11"/>
      <c r="AW74" s="21" t="s">
        <v>29</v>
      </c>
      <c r="AX74" s="21"/>
      <c r="AY74" s="22">
        <f>SUM(AZ67:AZ71)</f>
        <v>1845.9069201838413</v>
      </c>
      <c r="AZ74" s="11"/>
      <c r="BC74" s="21" t="s">
        <v>29</v>
      </c>
      <c r="BD74" s="21"/>
      <c r="BE74" s="22">
        <f>SUM(BF67:BF71)</f>
        <v>2097.1417494509869</v>
      </c>
      <c r="BF74" s="11"/>
      <c r="BI74" s="21" t="s">
        <v>29</v>
      </c>
      <c r="BJ74" s="21"/>
      <c r="BK74" s="22">
        <f>SUM(BL67:BL71)</f>
        <v>2614.4286278036461</v>
      </c>
      <c r="BL74" s="11"/>
      <c r="BO74" s="21" t="s">
        <v>29</v>
      </c>
      <c r="BP74" s="21"/>
      <c r="BQ74" s="22">
        <f>SUM(BR67:BR71)</f>
        <v>2299.1932257000858</v>
      </c>
      <c r="BR74" s="11"/>
    </row>
    <row r="75" spans="1:71" x14ac:dyDescent="0.25">
      <c r="A75" s="21" t="s">
        <v>30</v>
      </c>
      <c r="B75" s="21"/>
      <c r="C75" s="34">
        <f>C74/C73</f>
        <v>0.2592592592592593</v>
      </c>
      <c r="D75" s="11"/>
      <c r="F75" s="21"/>
      <c r="G75" s="21" t="s">
        <v>30</v>
      </c>
      <c r="H75" s="21"/>
      <c r="I75" s="34">
        <f>I74/I73</f>
        <v>0.25731860346908952</v>
      </c>
      <c r="J75" s="11"/>
      <c r="M75" s="21" t="s">
        <v>30</v>
      </c>
      <c r="N75" s="21"/>
      <c r="O75" s="34">
        <f>O74/O73</f>
        <v>0.25925925925925924</v>
      </c>
      <c r="P75" s="11"/>
      <c r="S75" s="21" t="s">
        <v>30</v>
      </c>
      <c r="T75" s="21"/>
      <c r="U75" s="34">
        <f>U74/U73</f>
        <v>0.25925925925925924</v>
      </c>
      <c r="V75" s="11"/>
      <c r="Y75" s="21" t="s">
        <v>30</v>
      </c>
      <c r="Z75" s="21"/>
      <c r="AA75" s="34">
        <f>AA74/AA73</f>
        <v>0.25876170752926619</v>
      </c>
      <c r="AB75" s="11"/>
      <c r="AE75" s="21" t="s">
        <v>30</v>
      </c>
      <c r="AF75" s="21"/>
      <c r="AG75" s="34">
        <f>AG74/AG73</f>
        <v>0.25925925925925924</v>
      </c>
      <c r="AH75" s="11"/>
      <c r="AK75" s="21" t="s">
        <v>30</v>
      </c>
      <c r="AL75" s="21"/>
      <c r="AM75" s="34">
        <f>AM74/AM73</f>
        <v>0.28762292453768989</v>
      </c>
      <c r="AN75" s="11"/>
      <c r="AQ75" s="21" t="s">
        <v>30</v>
      </c>
      <c r="AR75" s="21"/>
      <c r="AS75" s="34">
        <f>AS74/AS73</f>
        <v>0.29109789426951899</v>
      </c>
      <c r="AT75" s="11"/>
      <c r="AW75" s="21" t="s">
        <v>30</v>
      </c>
      <c r="AX75" s="21"/>
      <c r="AY75" s="34">
        <f>AY74/AY73</f>
        <v>0.29059131252614551</v>
      </c>
      <c r="AZ75" s="11"/>
      <c r="BC75" s="21" t="s">
        <v>30</v>
      </c>
      <c r="BD75" s="21"/>
      <c r="BE75" s="34">
        <f>BE74/BE73</f>
        <v>0.29127851925750942</v>
      </c>
      <c r="BF75" s="11"/>
      <c r="BI75" s="21" t="s">
        <v>30</v>
      </c>
      <c r="BJ75" s="21"/>
      <c r="BK75" s="34">
        <f>BK74/BK73</f>
        <v>0.28411109488276165</v>
      </c>
      <c r="BL75" s="11"/>
      <c r="BO75" s="21" t="s">
        <v>30</v>
      </c>
      <c r="BP75" s="21"/>
      <c r="BQ75" s="34">
        <f>BQ74/BQ73</f>
        <v>0.28636215863447506</v>
      </c>
      <c r="BR75" s="11"/>
    </row>
    <row r="76" spans="1:71" x14ac:dyDescent="0.25">
      <c r="AG76" s="37"/>
      <c r="AI76" s="37"/>
    </row>
    <row r="77" spans="1:71" x14ac:dyDescent="0.25">
      <c r="A77" s="4" t="s">
        <v>3</v>
      </c>
      <c r="B77" s="5"/>
      <c r="C77" s="5"/>
      <c r="D77" s="5"/>
      <c r="E77" s="3">
        <v>43831</v>
      </c>
      <c r="G77" s="4" t="s">
        <v>3</v>
      </c>
      <c r="H77" s="5"/>
      <c r="I77" s="5"/>
      <c r="J77" s="5"/>
      <c r="K77" s="3">
        <v>43862</v>
      </c>
      <c r="M77" s="4" t="s">
        <v>3</v>
      </c>
      <c r="N77" s="5"/>
      <c r="O77" s="5"/>
      <c r="P77" s="5"/>
      <c r="Q77" s="3">
        <v>43891</v>
      </c>
      <c r="S77" s="4" t="s">
        <v>3</v>
      </c>
      <c r="T77" s="5"/>
      <c r="U77" s="5"/>
      <c r="V77" s="5"/>
      <c r="W77" s="3">
        <v>43922</v>
      </c>
      <c r="Y77" s="4" t="s">
        <v>3</v>
      </c>
      <c r="Z77" s="5"/>
      <c r="AA77" s="5"/>
      <c r="AB77" s="5"/>
      <c r="AC77" s="3">
        <v>43952</v>
      </c>
      <c r="AE77" s="4" t="s">
        <v>3</v>
      </c>
      <c r="AF77" s="5"/>
      <c r="AG77" s="5"/>
      <c r="AH77" s="5"/>
      <c r="AI77" s="3">
        <v>43983</v>
      </c>
      <c r="AK77" s="4" t="s">
        <v>3</v>
      </c>
      <c r="AL77" s="5"/>
      <c r="AM77" s="5"/>
      <c r="AN77" s="5"/>
      <c r="AO77" s="3">
        <v>44013</v>
      </c>
      <c r="AQ77" s="4" t="s">
        <v>3</v>
      </c>
      <c r="AR77" s="5"/>
      <c r="AS77" s="5"/>
      <c r="AT77" s="5"/>
      <c r="AU77" s="3">
        <v>44044</v>
      </c>
      <c r="AW77" s="4" t="s">
        <v>3</v>
      </c>
      <c r="AX77" s="5"/>
      <c r="AY77" s="5"/>
      <c r="AZ77" s="5"/>
      <c r="BA77" s="3">
        <v>44075</v>
      </c>
      <c r="BC77" s="4" t="s">
        <v>3</v>
      </c>
      <c r="BD77" s="5"/>
      <c r="BE77" s="5"/>
      <c r="BF77" s="5"/>
      <c r="BG77" s="3">
        <v>44105</v>
      </c>
      <c r="BI77" s="4" t="s">
        <v>3</v>
      </c>
      <c r="BJ77" s="5"/>
      <c r="BK77" s="5"/>
      <c r="BL77" s="5"/>
      <c r="BM77" s="3">
        <v>44136</v>
      </c>
      <c r="BO77" s="4" t="s">
        <v>3</v>
      </c>
      <c r="BP77" s="5"/>
      <c r="BQ77" s="5"/>
      <c r="BR77" s="5"/>
      <c r="BS77" s="3">
        <v>44166</v>
      </c>
    </row>
    <row r="78" spans="1:71" x14ac:dyDescent="0.25">
      <c r="A78" s="6" t="s">
        <v>4</v>
      </c>
      <c r="B78" s="7"/>
      <c r="C78" s="5"/>
      <c r="D78" s="5"/>
      <c r="G78" s="6" t="s">
        <v>4</v>
      </c>
      <c r="H78" s="7"/>
      <c r="I78" s="5"/>
      <c r="J78" s="5"/>
      <c r="M78" s="6" t="s">
        <v>4</v>
      </c>
      <c r="N78" s="7"/>
      <c r="O78" s="5"/>
      <c r="P78" s="5"/>
      <c r="S78" s="6" t="s">
        <v>4</v>
      </c>
      <c r="T78" s="7"/>
      <c r="U78" s="5"/>
      <c r="V78" s="5"/>
      <c r="Y78" s="6" t="s">
        <v>4</v>
      </c>
      <c r="Z78" s="7"/>
      <c r="AA78" s="5"/>
      <c r="AB78" s="5"/>
      <c r="AE78" s="6" t="s">
        <v>4</v>
      </c>
      <c r="AF78" s="7"/>
      <c r="AG78" s="5"/>
      <c r="AH78" s="5"/>
      <c r="AK78" s="6" t="s">
        <v>4</v>
      </c>
      <c r="AL78" s="7"/>
      <c r="AM78" s="5"/>
      <c r="AN78" s="5"/>
      <c r="AQ78" s="6" t="s">
        <v>4</v>
      </c>
      <c r="AR78" s="7"/>
      <c r="AS78" s="5"/>
      <c r="AT78" s="5"/>
      <c r="AW78" s="6" t="s">
        <v>4</v>
      </c>
      <c r="AX78" s="7"/>
      <c r="AY78" s="5"/>
      <c r="AZ78" s="5"/>
      <c r="BC78" s="6" t="s">
        <v>4</v>
      </c>
      <c r="BD78" s="7"/>
      <c r="BE78" s="5"/>
      <c r="BF78" s="5"/>
      <c r="BI78" s="6" t="s">
        <v>4</v>
      </c>
      <c r="BJ78" s="7"/>
      <c r="BK78" s="5"/>
      <c r="BL78" s="5"/>
      <c r="BO78" s="6" t="s">
        <v>4</v>
      </c>
      <c r="BP78" s="7"/>
      <c r="BQ78" s="5"/>
      <c r="BR78" s="5"/>
    </row>
    <row r="79" spans="1:71" x14ac:dyDescent="0.25">
      <c r="A79" s="6" t="s">
        <v>5</v>
      </c>
      <c r="B79" s="7"/>
      <c r="C79" s="5"/>
      <c r="D79" s="5"/>
      <c r="G79" s="6" t="s">
        <v>5</v>
      </c>
      <c r="H79" s="7"/>
      <c r="I79" s="5"/>
      <c r="J79" s="5"/>
      <c r="M79" s="6" t="s">
        <v>5</v>
      </c>
      <c r="N79" s="7"/>
      <c r="O79" s="5"/>
      <c r="P79" s="5"/>
      <c r="S79" s="6" t="s">
        <v>5</v>
      </c>
      <c r="T79" s="7"/>
      <c r="U79" s="5"/>
      <c r="V79" s="5"/>
      <c r="Y79" s="6" t="s">
        <v>5</v>
      </c>
      <c r="Z79" s="7"/>
      <c r="AA79" s="5"/>
      <c r="AB79" s="5"/>
      <c r="AE79" s="6" t="s">
        <v>5</v>
      </c>
      <c r="AF79" s="7"/>
      <c r="AG79" s="5"/>
      <c r="AH79" s="5"/>
      <c r="AK79" s="6" t="s">
        <v>5</v>
      </c>
      <c r="AL79" s="7"/>
      <c r="AM79" s="5"/>
      <c r="AN79" s="5"/>
      <c r="AQ79" s="6" t="s">
        <v>5</v>
      </c>
      <c r="AR79" s="7"/>
      <c r="AS79" s="5"/>
      <c r="AT79" s="5"/>
      <c r="AW79" s="6" t="s">
        <v>5</v>
      </c>
      <c r="AX79" s="7"/>
      <c r="AY79" s="5"/>
      <c r="AZ79" s="5"/>
      <c r="BC79" s="6" t="s">
        <v>5</v>
      </c>
      <c r="BD79" s="7"/>
      <c r="BE79" s="5"/>
      <c r="BF79" s="5"/>
      <c r="BI79" s="6" t="s">
        <v>5</v>
      </c>
      <c r="BJ79" s="7"/>
      <c r="BK79" s="5"/>
      <c r="BL79" s="5"/>
      <c r="BO79" s="6" t="s">
        <v>5</v>
      </c>
      <c r="BP79" s="7"/>
      <c r="BQ79" s="5"/>
      <c r="BR79" s="5"/>
    </row>
    <row r="80" spans="1:71" x14ac:dyDescent="0.25">
      <c r="A80" s="5"/>
      <c r="B80" s="5"/>
      <c r="C80" s="5"/>
      <c r="D80" s="5"/>
      <c r="G80" s="5"/>
      <c r="H80" s="5"/>
      <c r="I80" s="5"/>
      <c r="J80" s="5"/>
      <c r="M80" s="5"/>
      <c r="N80" s="5"/>
      <c r="O80" s="5"/>
      <c r="P80" s="5"/>
      <c r="S80" s="5"/>
      <c r="T80" s="5"/>
      <c r="U80" s="5"/>
      <c r="V80" s="5"/>
      <c r="Y80" s="5"/>
      <c r="Z80" s="5"/>
      <c r="AA80" s="5"/>
      <c r="AB80" s="5"/>
      <c r="AE80" s="5"/>
      <c r="AF80" s="5"/>
      <c r="AG80" s="5"/>
      <c r="AH80" s="5"/>
      <c r="AK80" s="5"/>
      <c r="AL80" s="5"/>
      <c r="AM80" s="5"/>
      <c r="AN80" s="5"/>
      <c r="AQ80" s="5"/>
      <c r="AR80" s="5"/>
      <c r="AS80" s="5"/>
      <c r="AT80" s="5"/>
      <c r="AW80" s="5"/>
      <c r="AX80" s="5"/>
      <c r="AY80" s="5"/>
      <c r="AZ80" s="5"/>
      <c r="BC80" s="5"/>
      <c r="BD80" s="5"/>
      <c r="BE80" s="5"/>
      <c r="BF80" s="5"/>
      <c r="BI80" s="5"/>
      <c r="BJ80" s="5"/>
      <c r="BK80" s="5"/>
      <c r="BL80" s="5"/>
      <c r="BO80" s="5"/>
      <c r="BP80" s="5"/>
      <c r="BQ80" s="5"/>
      <c r="BR80" s="5"/>
    </row>
    <row r="81" spans="1:71" x14ac:dyDescent="0.25">
      <c r="A81" s="8" t="s">
        <v>6</v>
      </c>
      <c r="B81" s="8" t="s">
        <v>7</v>
      </c>
      <c r="C81" s="8" t="s">
        <v>8</v>
      </c>
      <c r="D81" s="8" t="s">
        <v>9</v>
      </c>
      <c r="G81" s="8" t="s">
        <v>6</v>
      </c>
      <c r="H81" s="8" t="s">
        <v>7</v>
      </c>
      <c r="I81" s="8" t="s">
        <v>8</v>
      </c>
      <c r="J81" s="8" t="s">
        <v>9</v>
      </c>
      <c r="M81" s="8" t="s">
        <v>6</v>
      </c>
      <c r="N81" s="8" t="s">
        <v>7</v>
      </c>
      <c r="O81" s="8" t="s">
        <v>8</v>
      </c>
      <c r="P81" s="8" t="s">
        <v>9</v>
      </c>
      <c r="S81" s="8" t="s">
        <v>6</v>
      </c>
      <c r="T81" s="8" t="s">
        <v>7</v>
      </c>
      <c r="U81" s="8" t="s">
        <v>8</v>
      </c>
      <c r="V81" s="8" t="s">
        <v>9</v>
      </c>
      <c r="Y81" s="8" t="s">
        <v>6</v>
      </c>
      <c r="Z81" s="8" t="s">
        <v>7</v>
      </c>
      <c r="AA81" s="8" t="s">
        <v>8</v>
      </c>
      <c r="AB81" s="8" t="s">
        <v>9</v>
      </c>
      <c r="AE81" s="8" t="s">
        <v>6</v>
      </c>
      <c r="AF81" s="8" t="s">
        <v>7</v>
      </c>
      <c r="AG81" s="8" t="s">
        <v>8</v>
      </c>
      <c r="AH81" s="8" t="s">
        <v>9</v>
      </c>
      <c r="AK81" s="8" t="s">
        <v>6</v>
      </c>
      <c r="AL81" s="8" t="s">
        <v>7</v>
      </c>
      <c r="AM81" s="8" t="s">
        <v>8</v>
      </c>
      <c r="AN81" s="8" t="s">
        <v>9</v>
      </c>
      <c r="AQ81" s="8" t="s">
        <v>6</v>
      </c>
      <c r="AR81" s="8" t="s">
        <v>7</v>
      </c>
      <c r="AS81" s="8" t="s">
        <v>8</v>
      </c>
      <c r="AT81" s="8" t="s">
        <v>9</v>
      </c>
      <c r="AW81" s="8" t="s">
        <v>6</v>
      </c>
      <c r="AX81" s="8" t="s">
        <v>7</v>
      </c>
      <c r="AY81" s="8" t="s">
        <v>8</v>
      </c>
      <c r="AZ81" s="8" t="s">
        <v>9</v>
      </c>
      <c r="BC81" s="8" t="s">
        <v>6</v>
      </c>
      <c r="BD81" s="8" t="s">
        <v>7</v>
      </c>
      <c r="BE81" s="8" t="s">
        <v>8</v>
      </c>
      <c r="BF81" s="8" t="s">
        <v>9</v>
      </c>
      <c r="BI81" s="8" t="s">
        <v>6</v>
      </c>
      <c r="BJ81" s="8" t="s">
        <v>7</v>
      </c>
      <c r="BK81" s="8" t="s">
        <v>8</v>
      </c>
      <c r="BL81" s="8" t="s">
        <v>9</v>
      </c>
      <c r="BO81" s="8" t="s">
        <v>6</v>
      </c>
      <c r="BP81" s="8" t="s">
        <v>7</v>
      </c>
      <c r="BQ81" s="8" t="s">
        <v>8</v>
      </c>
      <c r="BR81" s="8" t="s">
        <v>9</v>
      </c>
    </row>
    <row r="82" spans="1:71" x14ac:dyDescent="0.25">
      <c r="A82" s="9"/>
      <c r="B82" s="9"/>
      <c r="C82" s="9"/>
      <c r="D82" s="10"/>
      <c r="G82" s="9"/>
      <c r="H82" s="9"/>
      <c r="I82" s="9"/>
      <c r="J82" s="10"/>
      <c r="M82" s="9"/>
      <c r="N82" s="9"/>
      <c r="O82" s="9"/>
      <c r="P82" s="10"/>
      <c r="S82" s="9"/>
      <c r="T82" s="9"/>
      <c r="U82" s="9"/>
      <c r="V82" s="10"/>
      <c r="Y82" s="9"/>
      <c r="Z82" s="9"/>
      <c r="AA82" s="9"/>
      <c r="AB82" s="10"/>
      <c r="AE82" s="9"/>
      <c r="AF82" s="9"/>
      <c r="AG82" s="9"/>
      <c r="AH82" s="10"/>
      <c r="AK82" s="9"/>
      <c r="AL82" s="9"/>
      <c r="AM82" s="9"/>
      <c r="AN82" s="10"/>
      <c r="AQ82" s="9"/>
      <c r="AR82" s="9"/>
      <c r="AS82" s="9"/>
      <c r="AT82" s="10"/>
      <c r="AW82" s="9"/>
      <c r="AX82" s="9"/>
      <c r="AY82" s="9"/>
      <c r="AZ82" s="10"/>
      <c r="BC82" s="9"/>
      <c r="BD82" s="9"/>
      <c r="BE82" s="9"/>
      <c r="BF82" s="10"/>
      <c r="BI82" s="9"/>
      <c r="BJ82" s="9"/>
      <c r="BK82" s="9"/>
      <c r="BL82" s="10"/>
      <c r="BO82" s="9"/>
      <c r="BP82" s="9"/>
      <c r="BQ82" s="9"/>
      <c r="BR82" s="10"/>
    </row>
    <row r="83" spans="1:71" x14ac:dyDescent="0.25">
      <c r="A83" s="5" t="s">
        <v>10</v>
      </c>
      <c r="B83" s="5"/>
      <c r="C83" s="11">
        <f>'Tarifas Riego Agricola'!$BK$5</f>
        <v>645.80399999999997</v>
      </c>
      <c r="D83" s="15">
        <f>+C83</f>
        <v>645.80399999999997</v>
      </c>
      <c r="E83" s="15">
        <f>+D83</f>
        <v>645.80399999999997</v>
      </c>
      <c r="G83" s="5" t="s">
        <v>10</v>
      </c>
      <c r="H83" s="5"/>
      <c r="I83" s="11">
        <f>'Tarifas Riego Agricola'!$BL$5</f>
        <v>645.80399999999997</v>
      </c>
      <c r="J83" s="15">
        <f>+I83</f>
        <v>645.80399999999997</v>
      </c>
      <c r="K83" s="15">
        <f>+J83</f>
        <v>645.80399999999997</v>
      </c>
      <c r="M83" s="5" t="s">
        <v>10</v>
      </c>
      <c r="N83" s="5"/>
      <c r="O83" s="11">
        <f>'Tarifas Riego Agricola'!$BM$5</f>
        <v>645.80399999999997</v>
      </c>
      <c r="P83" s="15">
        <f>+O83</f>
        <v>645.80399999999997</v>
      </c>
      <c r="Q83" s="15">
        <f>+P83</f>
        <v>645.80399999999997</v>
      </c>
      <c r="S83" s="5" t="s">
        <v>10</v>
      </c>
      <c r="T83" s="5"/>
      <c r="U83" s="11">
        <f>'Tarifas Riego Agricola'!$BN$5</f>
        <v>645.80399999999997</v>
      </c>
      <c r="V83" s="15">
        <f>+U83</f>
        <v>645.80399999999997</v>
      </c>
      <c r="W83" s="15">
        <f>+V83</f>
        <v>645.80399999999997</v>
      </c>
      <c r="Y83" s="5" t="s">
        <v>10</v>
      </c>
      <c r="Z83" s="5"/>
      <c r="AA83" s="11">
        <f>'Tarifas Riego Agricola'!$BO$5</f>
        <v>645.80399999999997</v>
      </c>
      <c r="AB83" s="15">
        <f>+AA83</f>
        <v>645.80399999999997</v>
      </c>
      <c r="AC83" s="15">
        <f>+AB83</f>
        <v>645.80399999999997</v>
      </c>
      <c r="AE83" s="5" t="s">
        <v>10</v>
      </c>
      <c r="AF83" s="5"/>
      <c r="AG83" s="11">
        <f>'Tarifas Riego Agricola'!$BP$5</f>
        <v>645.80399999999997</v>
      </c>
      <c r="AH83" s="15">
        <f>+AG83</f>
        <v>645.80399999999997</v>
      </c>
      <c r="AI83" s="15">
        <f>+AH83</f>
        <v>645.80399999999997</v>
      </c>
      <c r="AK83" s="5" t="s">
        <v>10</v>
      </c>
      <c r="AL83" s="5"/>
      <c r="AM83" s="11">
        <f>'Tarifas Riego Agricola'!$BQ$5</f>
        <v>645.80399999999997</v>
      </c>
      <c r="AN83" s="15">
        <f>+AM83</f>
        <v>645.80399999999997</v>
      </c>
      <c r="AO83" s="15">
        <f>+AN83</f>
        <v>645.80399999999997</v>
      </c>
      <c r="AQ83" s="5" t="s">
        <v>10</v>
      </c>
      <c r="AR83" s="5"/>
      <c r="AS83" s="11">
        <f>'Tarifas Riego Agricola'!$BR$5</f>
        <v>645.80399999999997</v>
      </c>
      <c r="AT83" s="15">
        <f>+AS83</f>
        <v>645.80399999999997</v>
      </c>
      <c r="AU83" s="15">
        <f>+AT83</f>
        <v>645.80399999999997</v>
      </c>
      <c r="AW83" s="5" t="s">
        <v>10</v>
      </c>
      <c r="AX83" s="5"/>
      <c r="AY83" s="11">
        <f>'Tarifas Riego Agricola'!$BS$5</f>
        <v>645.80399999999997</v>
      </c>
      <c r="AZ83" s="15">
        <f>+AY83</f>
        <v>645.80399999999997</v>
      </c>
      <c r="BA83" s="15">
        <f>+AZ83</f>
        <v>645.80399999999997</v>
      </c>
      <c r="BC83" s="5" t="s">
        <v>10</v>
      </c>
      <c r="BD83" s="5"/>
      <c r="BE83" s="11">
        <f>'Tarifas Riego Agricola'!$BT$5</f>
        <v>645.80399999999997</v>
      </c>
      <c r="BF83" s="15">
        <f>+BE83</f>
        <v>645.80399999999997</v>
      </c>
      <c r="BG83" s="15">
        <f>+BF83</f>
        <v>645.80399999999997</v>
      </c>
      <c r="BI83" s="5" t="s">
        <v>10</v>
      </c>
      <c r="BJ83" s="5"/>
      <c r="BK83" s="11">
        <f>'Tarifas Riego Agricola'!$BU$5</f>
        <v>645.80399999999997</v>
      </c>
      <c r="BL83" s="15">
        <f>+BK83</f>
        <v>645.80399999999997</v>
      </c>
      <c r="BM83" s="15">
        <f>+BL83</f>
        <v>645.80399999999997</v>
      </c>
      <c r="BO83" s="5" t="s">
        <v>10</v>
      </c>
      <c r="BP83" s="5"/>
      <c r="BQ83" s="11">
        <f>'Tarifas Riego Agricola'!$BV$5</f>
        <v>645.80399999999997</v>
      </c>
      <c r="BR83" s="15">
        <f>+BQ83</f>
        <v>645.80399999999997</v>
      </c>
      <c r="BS83" s="15">
        <f>+BR83</f>
        <v>645.80399999999997</v>
      </c>
    </row>
    <row r="84" spans="1:71" x14ac:dyDescent="0.25">
      <c r="A84" s="5" t="s">
        <v>11</v>
      </c>
      <c r="B84" s="46">
        <f>+E14</f>
        <v>17</v>
      </c>
      <c r="C84" s="11">
        <f>'Tarifas Riego Agricola'!$BK$6</f>
        <v>80.408000000000001</v>
      </c>
      <c r="D84" s="15">
        <f>+C84*B84</f>
        <v>1366.9359999999999</v>
      </c>
      <c r="E84" s="15">
        <f>+D84</f>
        <v>1366.9359999999999</v>
      </c>
      <c r="G84" s="5" t="s">
        <v>11</v>
      </c>
      <c r="H84" s="46">
        <f>+E15</f>
        <v>17</v>
      </c>
      <c r="I84" s="11">
        <f>'Tarifas Riego Agricola'!$BL$6</f>
        <v>80.408000000000001</v>
      </c>
      <c r="J84" s="15">
        <f>+I84*H84</f>
        <v>1366.9359999999999</v>
      </c>
      <c r="K84" s="15">
        <f>+J84</f>
        <v>1366.9359999999999</v>
      </c>
      <c r="M84" s="5" t="s">
        <v>11</v>
      </c>
      <c r="N84" s="46">
        <f>+E16</f>
        <v>17</v>
      </c>
      <c r="O84" s="11">
        <f>'Tarifas Riego Agricola'!$BM$6</f>
        <v>80.408000000000001</v>
      </c>
      <c r="P84" s="15">
        <f>+O84*N84</f>
        <v>1366.9359999999999</v>
      </c>
      <c r="Q84" s="15">
        <f>+P84</f>
        <v>1366.9359999999999</v>
      </c>
      <c r="S84" s="5" t="s">
        <v>11</v>
      </c>
      <c r="T84" s="46">
        <f>+E17</f>
        <v>17</v>
      </c>
      <c r="U84" s="11">
        <f>'Tarifas Riego Agricola'!$BN$6</f>
        <v>80.408000000000001</v>
      </c>
      <c r="V84" s="15">
        <f>+U84*T84</f>
        <v>1366.9359999999999</v>
      </c>
      <c r="W84" s="15">
        <f>+V84</f>
        <v>1366.9359999999999</v>
      </c>
      <c r="Y84" s="5" t="s">
        <v>11</v>
      </c>
      <c r="Z84" s="46">
        <f>+E18</f>
        <v>17</v>
      </c>
      <c r="AA84" s="11">
        <f>'Tarifas Riego Agricola'!$BO$6</f>
        <v>80.408000000000001</v>
      </c>
      <c r="AB84" s="15">
        <f>+AA84*Z84</f>
        <v>1366.9359999999999</v>
      </c>
      <c r="AC84" s="15">
        <f>+AB84</f>
        <v>1366.9359999999999</v>
      </c>
      <c r="AE84" s="5" t="s">
        <v>11</v>
      </c>
      <c r="AF84" s="46">
        <f>+E19</f>
        <v>17</v>
      </c>
      <c r="AG84" s="11">
        <f>'Tarifas Riego Agricola'!$BP$6</f>
        <v>80.408000000000001</v>
      </c>
      <c r="AH84" s="15">
        <f>+AG84*AF84</f>
        <v>1366.9359999999999</v>
      </c>
      <c r="AI84" s="15">
        <f>+AH84</f>
        <v>1366.9359999999999</v>
      </c>
      <c r="AK84" s="5" t="s">
        <v>11</v>
      </c>
      <c r="AL84" s="46">
        <f>+E20</f>
        <v>17</v>
      </c>
      <c r="AM84" s="11">
        <f>'Tarifas Riego Agricola'!$BQ$6</f>
        <v>80.408000000000001</v>
      </c>
      <c r="AN84" s="15">
        <f>+AM84*AL84</f>
        <v>1366.9359999999999</v>
      </c>
      <c r="AO84" s="15">
        <f>+AN84</f>
        <v>1366.9359999999999</v>
      </c>
      <c r="AQ84" s="5" t="s">
        <v>11</v>
      </c>
      <c r="AR84" s="46">
        <f>+E21</f>
        <v>17</v>
      </c>
      <c r="AS84" s="11">
        <f>'Tarifas Riego Agricola'!$BR$6</f>
        <v>80.408000000000001</v>
      </c>
      <c r="AT84" s="15">
        <f>+AS84*AR84</f>
        <v>1366.9359999999999</v>
      </c>
      <c r="AU84" s="15">
        <f>+AT84</f>
        <v>1366.9359999999999</v>
      </c>
      <c r="AW84" s="5" t="s">
        <v>11</v>
      </c>
      <c r="AX84" s="46">
        <f>+E22</f>
        <v>17</v>
      </c>
      <c r="AY84" s="11">
        <f>'Tarifas Riego Agricola'!$BS$6</f>
        <v>80.408000000000001</v>
      </c>
      <c r="AZ84" s="15">
        <f>+AY84*AX84</f>
        <v>1366.9359999999999</v>
      </c>
      <c r="BA84" s="15">
        <f>+AZ84</f>
        <v>1366.9359999999999</v>
      </c>
      <c r="BC84" s="5" t="s">
        <v>11</v>
      </c>
      <c r="BD84" s="46">
        <f>+E23</f>
        <v>17</v>
      </c>
      <c r="BE84" s="11">
        <f>'Tarifas Riego Agricola'!$BT$6</f>
        <v>80.408000000000001</v>
      </c>
      <c r="BF84" s="15">
        <f>+BE84*BD84</f>
        <v>1366.9359999999999</v>
      </c>
      <c r="BG84" s="15">
        <f>+BF84</f>
        <v>1366.9359999999999</v>
      </c>
      <c r="BI84" s="5" t="s">
        <v>11</v>
      </c>
      <c r="BJ84" s="46">
        <f>+E24</f>
        <v>17</v>
      </c>
      <c r="BK84" s="11">
        <f>'Tarifas Riego Agricola'!$BU$6</f>
        <v>80.408000000000001</v>
      </c>
      <c r="BL84" s="15">
        <f>+BK84*BJ84</f>
        <v>1366.9359999999999</v>
      </c>
      <c r="BM84" s="15">
        <f>+BL84</f>
        <v>1366.9359999999999</v>
      </c>
      <c r="BO84" s="5" t="s">
        <v>11</v>
      </c>
      <c r="BP84" s="46">
        <f>+E25</f>
        <v>17</v>
      </c>
      <c r="BQ84" s="11">
        <f>'Tarifas Riego Agricola'!$BV$6</f>
        <v>80.408000000000001</v>
      </c>
      <c r="BR84" s="15">
        <f>+BQ84*BP84</f>
        <v>1366.9359999999999</v>
      </c>
      <c r="BS84" s="15">
        <f>+BR84</f>
        <v>1366.9359999999999</v>
      </c>
    </row>
    <row r="85" spans="1:71" x14ac:dyDescent="0.25">
      <c r="A85" s="5" t="s">
        <v>12</v>
      </c>
      <c r="B85" s="12">
        <f>+B14</f>
        <v>548.65857826384149</v>
      </c>
      <c r="C85" s="11">
        <f>'Tarifas Riego Agricola'!$BK$8</f>
        <v>3.9207999999999998</v>
      </c>
      <c r="D85" s="15">
        <f>+C85*B85</f>
        <v>2151.1805536568695</v>
      </c>
      <c r="E85" s="15">
        <f>B85*'Tarifas Riego Agricola'!$BK$20</f>
        <v>2718.8227187286402</v>
      </c>
      <c r="G85" s="5" t="s">
        <v>12</v>
      </c>
      <c r="H85" s="12">
        <f>+B15</f>
        <v>488.5930735930736</v>
      </c>
      <c r="I85" s="11">
        <f>'Tarifas Riego Agricola'!$BL$8</f>
        <v>3.9207999999999998</v>
      </c>
      <c r="J85" s="15">
        <f>+I85*H85</f>
        <v>1915.6757229437228</v>
      </c>
      <c r="K85" s="15">
        <f>H85*'Tarifas Riego Agricola'!$BL$20</f>
        <v>2421.1741168831168</v>
      </c>
      <c r="M85" s="5" t="s">
        <v>12</v>
      </c>
      <c r="N85" s="12">
        <f>+B16</f>
        <v>245.68722943722946</v>
      </c>
      <c r="O85" s="11">
        <f>'Tarifas Riego Agricola'!$BM$8</f>
        <v>3.9207999999999998</v>
      </c>
      <c r="P85" s="15">
        <f>+O85*N85</f>
        <v>963.29048917748923</v>
      </c>
      <c r="Q85" s="15">
        <f>N85*'Tarifas Riego Agricola'!$BM$20</f>
        <v>1217.4784967532469</v>
      </c>
      <c r="S85" s="5" t="s">
        <v>12</v>
      </c>
      <c r="T85" s="12">
        <f>+B17</f>
        <v>306.29329004329003</v>
      </c>
      <c r="U85" s="11">
        <f>'Tarifas Riego Agricola'!$BN$8</f>
        <v>3.9207999999999998</v>
      </c>
      <c r="V85" s="15">
        <f>+U85*T85</f>
        <v>1200.9147316017315</v>
      </c>
      <c r="W85" s="15">
        <f>T85*'Tarifas Riego Agricola'!$BN$20</f>
        <v>1517.8057694805193</v>
      </c>
      <c r="Y85" s="5" t="s">
        <v>12</v>
      </c>
      <c r="Z85" s="12">
        <f>+B18</f>
        <v>65.021645021645014</v>
      </c>
      <c r="AA85" s="11">
        <f>'Tarifas Riego Agricola'!$BO$8</f>
        <v>3.9207999999999998</v>
      </c>
      <c r="AB85" s="15">
        <f>+AA85*Z85</f>
        <v>254.93686580086577</v>
      </c>
      <c r="AC85" s="15">
        <f>Z85*'Tarifas Riego Agricola'!$BO$20</f>
        <v>322.20825974025968</v>
      </c>
      <c r="AE85" s="5" t="s">
        <v>12</v>
      </c>
      <c r="AF85" s="12">
        <f>+B19</f>
        <v>129.39678742310321</v>
      </c>
      <c r="AG85" s="11">
        <f>'Tarifas Riego Agricola'!$BP$8</f>
        <v>3.9207999999999998</v>
      </c>
      <c r="AH85" s="15">
        <f>+AG85*AF85</f>
        <v>507.33892412850304</v>
      </c>
      <c r="AI85" s="15">
        <f>AF85*'Tarifas Riego Agricola'!$BP$20</f>
        <v>641.21284039644559</v>
      </c>
      <c r="AK85" s="5" t="s">
        <v>12</v>
      </c>
      <c r="AL85" s="12">
        <f>+B20</f>
        <v>76.417748917748909</v>
      </c>
      <c r="AM85" s="11">
        <f>'Tarifas Riego Agricola'!$BQ$8</f>
        <v>3.9207999999999998</v>
      </c>
      <c r="AN85" s="15">
        <f>+AM85*AL85</f>
        <v>299.61870995670989</v>
      </c>
      <c r="AO85" s="15">
        <f>AL85*'Tarifas Riego Agricola'!$BQ$20</f>
        <v>378.68051298701295</v>
      </c>
      <c r="AQ85" s="5" t="s">
        <v>12</v>
      </c>
      <c r="AR85" s="12">
        <f>+B21</f>
        <v>307.88896958304855</v>
      </c>
      <c r="AS85" s="11">
        <f>'Tarifas Riego Agricola'!$BR$8</f>
        <v>3.9207999999999998</v>
      </c>
      <c r="AT85" s="15">
        <f>+AS85*AR85</f>
        <v>1207.1710719412167</v>
      </c>
      <c r="AU85" s="15">
        <f>AR85*'Tarifas Riego Agricola'!$BR$20</f>
        <v>1525.7129998718387</v>
      </c>
      <c r="AW85" s="5" t="s">
        <v>12</v>
      </c>
      <c r="AX85" s="12">
        <f>+B22</f>
        <v>580.23667122351333</v>
      </c>
      <c r="AY85" s="11">
        <f>'Tarifas Riego Agricola'!$BS$8</f>
        <v>3.9207999999999998</v>
      </c>
      <c r="AZ85" s="15">
        <f>+AY85*AX85</f>
        <v>2274.9919405331511</v>
      </c>
      <c r="BA85" s="15">
        <f>AX85*'Tarifas Riego Agricola'!$BS$20</f>
        <v>2875.3048005809978</v>
      </c>
      <c r="BC85" s="5" t="s">
        <v>12</v>
      </c>
      <c r="BD85" s="12">
        <f>+B23</f>
        <v>693.05387047163367</v>
      </c>
      <c r="BE85" s="11">
        <f>'Tarifas Riego Agricola'!$BT$8</f>
        <v>3.9207999999999998</v>
      </c>
      <c r="BF85" s="15">
        <f>+BE85*BD85</f>
        <v>2717.3256153451812</v>
      </c>
      <c r="BG85" s="15">
        <f>BD85*'Tarifas Riego Agricola'!$BT$20</f>
        <v>3434.3591497351335</v>
      </c>
      <c r="BI85" s="5" t="s">
        <v>12</v>
      </c>
      <c r="BJ85" s="12">
        <f>+B24</f>
        <v>1151.4332706766918</v>
      </c>
      <c r="BK85" s="11">
        <f>'Tarifas Riego Agricola'!$BU$8</f>
        <v>3.9207999999999998</v>
      </c>
      <c r="BL85" s="15">
        <f>+BK85*BJ85</f>
        <v>4514.5395676691733</v>
      </c>
      <c r="BM85" s="15">
        <f>BJ85*'Tarifas Riego Agricola'!$BU$20</f>
        <v>5705.8124295112784</v>
      </c>
      <c r="BO85" s="5" t="s">
        <v>12</v>
      </c>
      <c r="BP85" s="12">
        <f>+B25</f>
        <v>1068.0997949419002</v>
      </c>
      <c r="BQ85" s="11">
        <f>'Tarifas Riego Agricola'!$BV$8</f>
        <v>3.9207999999999998</v>
      </c>
      <c r="BR85" s="15">
        <f>+BQ85*BP85</f>
        <v>4187.8056760082018</v>
      </c>
      <c r="BS85" s="15">
        <f>BP85*'Tarifas Riego Agricola'!$BV$20</f>
        <v>5292.8617238550924</v>
      </c>
    </row>
    <row r="86" spans="1:71" x14ac:dyDescent="0.25">
      <c r="A86" s="5" t="s">
        <v>13</v>
      </c>
      <c r="B86" s="12">
        <f>+C14</f>
        <v>3452.8355690362268</v>
      </c>
      <c r="C86" s="11">
        <f>'Tarifas Riego Agricola'!$BK$9</f>
        <v>2.5381</v>
      </c>
      <c r="D86" s="15">
        <f>+C86*B86</f>
        <v>8763.6419577708475</v>
      </c>
      <c r="E86" s="15">
        <f>+B86*'Tarifas Riego Agricola'!$BK$21</f>
        <v>12200.594483189509</v>
      </c>
      <c r="G86" s="5" t="s">
        <v>13</v>
      </c>
      <c r="H86" s="12">
        <f>+C15</f>
        <v>2912.3755411255411</v>
      </c>
      <c r="I86" s="11">
        <f>'Tarifas Riego Agricola'!$BL$9</f>
        <v>2.5381</v>
      </c>
      <c r="J86" s="15">
        <f>+I86*H86</f>
        <v>7391.9003609307356</v>
      </c>
      <c r="K86" s="15">
        <f>+H86*'Tarifas Riego Agricola'!$BL$21</f>
        <v>10290.8789745671</v>
      </c>
      <c r="M86" s="5" t="s">
        <v>13</v>
      </c>
      <c r="N86" s="12">
        <f>+C16</f>
        <v>2761.0768398268397</v>
      </c>
      <c r="O86" s="11">
        <f>'Tarifas Riego Agricola'!$BM$9</f>
        <v>2.5381</v>
      </c>
      <c r="P86" s="15">
        <f>+O86*N86</f>
        <v>7007.8891271645016</v>
      </c>
      <c r="Q86" s="15">
        <f>+N86*'Tarifas Riego Agricola'!$BM$21</f>
        <v>9756.2650135281383</v>
      </c>
      <c r="S86" s="5" t="s">
        <v>13</v>
      </c>
      <c r="T86" s="12">
        <f>+C17</f>
        <v>1892.1320346320349</v>
      </c>
      <c r="U86" s="11">
        <f>'Tarifas Riego Agricola'!$BN$9</f>
        <v>2.5381</v>
      </c>
      <c r="V86" s="15">
        <f>+U86*T86</f>
        <v>4802.4203170995679</v>
      </c>
      <c r="W86" s="15">
        <f>+T86*'Tarifas Riego Agricola'!$BN$21</f>
        <v>6685.8485443722957</v>
      </c>
      <c r="Y86" s="5" t="s">
        <v>13</v>
      </c>
      <c r="Z86" s="12">
        <f>+C18</f>
        <v>1628.0047419685579</v>
      </c>
      <c r="AA86" s="11">
        <f>'Tarifas Riego Agricola'!$BO$9</f>
        <v>2.5381</v>
      </c>
      <c r="AB86" s="15">
        <f>+AA86*Z86</f>
        <v>4132.038835590397</v>
      </c>
      <c r="AC86" s="15">
        <f>+Z86*'Tarifas Riego Agricola'!$BO$21</f>
        <v>5752.5547557458995</v>
      </c>
      <c r="AE86" s="5" t="s">
        <v>13</v>
      </c>
      <c r="AF86" s="12">
        <f>+C19</f>
        <v>1062.0252335383914</v>
      </c>
      <c r="AG86" s="11">
        <f>'Tarifas Riego Agricola'!$BP$9</f>
        <v>2.5381</v>
      </c>
      <c r="AH86" s="15">
        <f>+AG86*AF86</f>
        <v>2695.526245243791</v>
      </c>
      <c r="AI86" s="15">
        <f>+AF86*'Tarifas Riego Agricola'!$BP$21</f>
        <v>3752.6661627079061</v>
      </c>
      <c r="AK86" s="5" t="s">
        <v>13</v>
      </c>
      <c r="AL86" s="12">
        <f>+C20</f>
        <v>1618.5064935064938</v>
      </c>
      <c r="AM86" s="11">
        <f>'Tarifas Riego Agricola'!$BQ$9</f>
        <v>2.5381</v>
      </c>
      <c r="AN86" s="15">
        <f>+AM86*AL86</f>
        <v>4107.931331168832</v>
      </c>
      <c r="AO86" s="15">
        <f>+AL86*'Tarifas Riego Agricola'!$BQ$21</f>
        <v>5718.9926948051962</v>
      </c>
      <c r="AQ86" s="5" t="s">
        <v>13</v>
      </c>
      <c r="AR86" s="12">
        <f>+C21</f>
        <v>2696.8576982228296</v>
      </c>
      <c r="AS86" s="11">
        <f>'Tarifas Riego Agricola'!$BR$9</f>
        <v>2.5381</v>
      </c>
      <c r="AT86" s="15">
        <f>+AS86*AR86</f>
        <v>6844.8945238593642</v>
      </c>
      <c r="AU86" s="15">
        <f>+AR86*'Tarifas Riego Agricola'!$BR$21</f>
        <v>9529.3466766703696</v>
      </c>
      <c r="AW86" s="5" t="s">
        <v>13</v>
      </c>
      <c r="AX86" s="12">
        <f>+C22</f>
        <v>3233.1895078605608</v>
      </c>
      <c r="AY86" s="11">
        <f>'Tarifas Riego Agricola'!$BS$9</f>
        <v>2.5381</v>
      </c>
      <c r="AZ86" s="15">
        <f>+AY86*AX86</f>
        <v>8206.1582899008899</v>
      </c>
      <c r="BA86" s="15">
        <f>+AX86*'Tarifas Riego Agricola'!$BS$21</f>
        <v>11424.475126025292</v>
      </c>
      <c r="BC86" s="5" t="s">
        <v>13</v>
      </c>
      <c r="BD86" s="12">
        <f>+C23</f>
        <v>3565.0645078605608</v>
      </c>
      <c r="BE86" s="11">
        <f>'Tarifas Riego Agricola'!$BT$9</f>
        <v>2.5381</v>
      </c>
      <c r="BF86" s="15">
        <f>+BE86*BD86</f>
        <v>9048.4902274008891</v>
      </c>
      <c r="BG86" s="15">
        <f>+BD86*'Tarifas Riego Agricola'!$BT$21</f>
        <v>12597.155438525291</v>
      </c>
      <c r="BI86" s="5" t="s">
        <v>13</v>
      </c>
      <c r="BJ86" s="12">
        <f>+C24</f>
        <v>3919.1772043745727</v>
      </c>
      <c r="BK86" s="11">
        <f>'Tarifas Riego Agricola'!$BU$9</f>
        <v>2.5381</v>
      </c>
      <c r="BL86" s="15">
        <f>+BK86*BJ86</f>
        <v>9947.2636624231036</v>
      </c>
      <c r="BM86" s="15">
        <f>+BJ86*'Tarifas Riego Agricola'!$BU$21</f>
        <v>13848.412651657552</v>
      </c>
      <c r="BO86" s="5" t="s">
        <v>13</v>
      </c>
      <c r="BP86" s="12">
        <f>+C25</f>
        <v>3231.3830741626793</v>
      </c>
      <c r="BQ86" s="11">
        <f>'Tarifas Riego Agricola'!$BV$9</f>
        <v>2.5381</v>
      </c>
      <c r="BR86" s="15">
        <f>+BQ86*BP86</f>
        <v>8201.5733805322961</v>
      </c>
      <c r="BS86" s="15">
        <f>+BP86*'Tarifas Riego Agricola'!$BV$21</f>
        <v>11418.092092553828</v>
      </c>
    </row>
    <row r="87" spans="1:71" x14ac:dyDescent="0.25">
      <c r="A87" s="5" t="s">
        <v>14</v>
      </c>
      <c r="B87" s="12">
        <f>B85+B86</f>
        <v>4001.4941473000681</v>
      </c>
      <c r="C87" s="13">
        <v>4.1070000000000004E-3</v>
      </c>
      <c r="D87" s="15">
        <f>C87*B87</f>
        <v>16.43413646296138</v>
      </c>
      <c r="E87" s="15">
        <f>+C87*B87</f>
        <v>16.43413646296138</v>
      </c>
      <c r="G87" s="5" t="s">
        <v>14</v>
      </c>
      <c r="H87" s="12">
        <f>H85+H86</f>
        <v>3400.9686147186148</v>
      </c>
      <c r="I87" s="13">
        <v>4.1070000000000004E-3</v>
      </c>
      <c r="J87" s="15">
        <f>I87*H87</f>
        <v>13.967778100649353</v>
      </c>
      <c r="K87" s="15">
        <f>+I87*H87</f>
        <v>13.967778100649353</v>
      </c>
      <c r="M87" s="5" t="s">
        <v>14</v>
      </c>
      <c r="N87" s="12">
        <f>N85+N86</f>
        <v>3006.7640692640689</v>
      </c>
      <c r="O87" s="13">
        <v>4.1070000000000004E-3</v>
      </c>
      <c r="P87" s="15">
        <f>O87*N87</f>
        <v>12.348780032467532</v>
      </c>
      <c r="Q87" s="15">
        <f>+O87*N87</f>
        <v>12.348780032467532</v>
      </c>
      <c r="S87" s="5" t="s">
        <v>14</v>
      </c>
      <c r="T87" s="12">
        <f>T85+T86</f>
        <v>2198.4253246753251</v>
      </c>
      <c r="U87" s="13">
        <v>4.1070000000000004E-3</v>
      </c>
      <c r="V87" s="15">
        <f>U87*T87</f>
        <v>9.0289328084415619</v>
      </c>
      <c r="W87" s="15">
        <f>+U87*T87</f>
        <v>9.0289328084415619</v>
      </c>
      <c r="Y87" s="5" t="s">
        <v>14</v>
      </c>
      <c r="Z87" s="12">
        <f>Z85+Z86</f>
        <v>1693.026386990203</v>
      </c>
      <c r="AA87" s="13">
        <v>4.1070000000000004E-3</v>
      </c>
      <c r="AB87" s="15">
        <f>AA87*Z87</f>
        <v>6.9532593713687643</v>
      </c>
      <c r="AC87" s="15">
        <f>+AA87*Z87</f>
        <v>6.9532593713687643</v>
      </c>
      <c r="AE87" s="5" t="s">
        <v>14</v>
      </c>
      <c r="AF87" s="12">
        <f>AF85+AF86</f>
        <v>1191.4220209614946</v>
      </c>
      <c r="AG87" s="13">
        <v>4.1070000000000004E-3</v>
      </c>
      <c r="AH87" s="15">
        <f>AG87*AF87</f>
        <v>4.8931702400888586</v>
      </c>
      <c r="AI87" s="15">
        <f>+AG87*AF87</f>
        <v>4.8931702400888586</v>
      </c>
      <c r="AK87" s="5" t="s">
        <v>14</v>
      </c>
      <c r="AL87" s="12">
        <f>AL85+AL86</f>
        <v>1694.9242424242427</v>
      </c>
      <c r="AM87" s="13">
        <v>4.1070000000000004E-3</v>
      </c>
      <c r="AN87" s="15">
        <f>AM87*AL87</f>
        <v>6.9610538636363657</v>
      </c>
      <c r="AO87" s="15">
        <f>+AM87*AL87</f>
        <v>6.9610538636363657</v>
      </c>
      <c r="AQ87" s="5" t="s">
        <v>14</v>
      </c>
      <c r="AR87" s="12">
        <f>AR85+AR86</f>
        <v>3004.7466678058781</v>
      </c>
      <c r="AS87" s="13">
        <v>4.1070000000000004E-3</v>
      </c>
      <c r="AT87" s="15">
        <f>AS87*AR87</f>
        <v>12.340494564678743</v>
      </c>
      <c r="AU87" s="15">
        <f>+AS87*AR87</f>
        <v>12.340494564678743</v>
      </c>
      <c r="AW87" s="5" t="s">
        <v>14</v>
      </c>
      <c r="AX87" s="12">
        <f>AX85+AX86</f>
        <v>3813.4261790840742</v>
      </c>
      <c r="AY87" s="13">
        <v>4.1070000000000004E-3</v>
      </c>
      <c r="AZ87" s="15">
        <f>AY87*AX87</f>
        <v>15.661741317498294</v>
      </c>
      <c r="BA87" s="15">
        <f>+AY87*AX87</f>
        <v>15.661741317498294</v>
      </c>
      <c r="BC87" s="5" t="s">
        <v>14</v>
      </c>
      <c r="BD87" s="12">
        <f>BD85+BD86</f>
        <v>4258.118378332194</v>
      </c>
      <c r="BE87" s="13">
        <v>4.1070000000000004E-3</v>
      </c>
      <c r="BF87" s="15">
        <f>BE87*BD87</f>
        <v>17.488092179810323</v>
      </c>
      <c r="BG87" s="15">
        <f>+BE87*BD87</f>
        <v>17.488092179810323</v>
      </c>
      <c r="BI87" s="5" t="s">
        <v>14</v>
      </c>
      <c r="BJ87" s="12">
        <f>BJ85+BJ86</f>
        <v>5070.6104750512641</v>
      </c>
      <c r="BK87" s="13">
        <v>4.1070000000000004E-3</v>
      </c>
      <c r="BL87" s="15">
        <f>BK87*BJ87</f>
        <v>20.824997221035545</v>
      </c>
      <c r="BM87" s="15">
        <f>+BK87*BJ87</f>
        <v>20.824997221035545</v>
      </c>
      <c r="BO87" s="5" t="s">
        <v>14</v>
      </c>
      <c r="BP87" s="12">
        <f>BP85+BP86</f>
        <v>4299.4828691045795</v>
      </c>
      <c r="BQ87" s="13">
        <v>4.1070000000000004E-3</v>
      </c>
      <c r="BR87" s="15">
        <f>BQ87*BP87</f>
        <v>17.657976143412508</v>
      </c>
      <c r="BS87" s="15">
        <f>+BQ87*BP87</f>
        <v>17.657976143412508</v>
      </c>
    </row>
    <row r="88" spans="1:71" x14ac:dyDescent="0.25">
      <c r="A88" s="5" t="s">
        <v>16</v>
      </c>
      <c r="B88" s="5"/>
      <c r="C88" s="15"/>
      <c r="D88" s="15">
        <f>IF('Carga de datos'!$C$11=1,IF((B85*'Tarifas Riego Agricola'!$BK$16+B86*'Tarifas Riego Agricola'!$BK$17)&gt;250*C86,(B85*'Tarifas Riego Agricola'!$BK$16+B86*'Tarifas Riego Agricola'!$BK$17),250*C86)-SUM(D83:D86),IF('Carga de datos'!$C$11=2,(IF((B85*'Tarifas Riego Agricola'!$BK$12+B86*'Tarifas Riego Agricola'!$BK$13)&gt;250*C86,(B85*'Tarifas Riego Agricola'!$BK$12+B86*'Tarifas Riego Agricola'!$BK$13),250*C86)-SUM(D83:D86)),0))</f>
        <v>-8448.837228084416</v>
      </c>
      <c r="E88" s="15">
        <f>D88</f>
        <v>-8448.837228084416</v>
      </c>
      <c r="F88" s="5"/>
      <c r="G88" s="5" t="s">
        <v>16</v>
      </c>
      <c r="H88" s="5"/>
      <c r="I88" s="15"/>
      <c r="J88" s="15">
        <f>IF('Carga de datos'!$C$11=1,IF((H85*'Tarifas Riego Agricola'!$BL$16+H86*'Tarifas Riego Agricola'!$BL$17)&gt;250*I86,(H85*'Tarifas Riego Agricola'!$BL$16+H86*'Tarifas Riego Agricola'!$BL$17),250*I86)-SUM(J83:J86),IF('Carga de datos'!$C$11=2,(IF((H85*'Tarifas Riego Agricola'!$BL$12+H86*'Tarifas Riego Agricola'!$BL$13)&gt;250*I86,(H85*'Tarifas Riego Agricola'!$BL$12+H86*'Tarifas Riego Agricola'!$BL$13),250*I86)-SUM(J83:J86)),0))</f>
        <v>-7479.8550422077924</v>
      </c>
      <c r="K88" s="15">
        <f>J88</f>
        <v>-7479.8550422077924</v>
      </c>
      <c r="M88" s="5" t="s">
        <v>16</v>
      </c>
      <c r="N88" s="5"/>
      <c r="O88" s="15"/>
      <c r="P88" s="15">
        <f>IF('Carga de datos'!$C$11=1,IF((N85*'Tarifas Riego Agricola'!$BM$16+N86*'Tarifas Riego Agricola'!$BM$17)&gt;250*O86,(N85*'Tarifas Riego Agricola'!$BM$16+N86*'Tarifas Riego Agricola'!$BM$17),250*O86)-SUM(P83:P86),IF('Carga de datos'!$C$11=2,(IF((N85*'Tarifas Riego Agricola'!$BM$12+N86*'Tarifas Riego Agricola'!$BM$13)&gt;250*O86,(N85*'Tarifas Riego Agricola'!$BM$12+N86*'Tarifas Riego Agricola'!$BM$13),250*O86)-SUM(P83:P86)),0))</f>
        <v>-6871.9447337662341</v>
      </c>
      <c r="Q88" s="15">
        <f>P88</f>
        <v>-6871.9447337662341</v>
      </c>
      <c r="S88" s="5" t="s">
        <v>16</v>
      </c>
      <c r="T88" s="5"/>
      <c r="U88" s="15"/>
      <c r="V88" s="15">
        <f>IF('Carga de datos'!$C$11=1,IF((T85*'Tarifas Riego Agricola'!$BN$16+T86*'Tarifas Riego Agricola'!$BN$17)&gt;250*U86,(T85*'Tarifas Riego Agricola'!$BN$16+T86*'Tarifas Riego Agricola'!$BN$17),250*U86)-SUM(V83:V86),IF('Carga de datos'!$C$11=2,(IF((T85*'Tarifas Riego Agricola'!$BN$12+T86*'Tarifas Riego Agricola'!$BN$13)&gt;250*U86,(T85*'Tarifas Riego Agricola'!$BN$12+T86*'Tarifas Riego Agricola'!$BN$13),250*U86)-SUM(V83:V86)),0))</f>
        <v>-5548.0663820346326</v>
      </c>
      <c r="W88" s="15">
        <f>V88</f>
        <v>-5548.0663820346326</v>
      </c>
      <c r="Y88" s="5" t="s">
        <v>16</v>
      </c>
      <c r="Z88" s="5"/>
      <c r="AA88" s="15"/>
      <c r="AB88" s="15">
        <f>IF('Carga de datos'!$C$11=1,IF((Z85*'Tarifas Riego Agricola'!$BO$16+Z86*'Tarifas Riego Agricola'!$BO$17)&gt;250*AA86,(Z85*'Tarifas Riego Agricola'!$BO$16+Z86*'Tarifas Riego Agricola'!$BO$17),250*AA86)-SUM(AB83:AB86),IF('Carga de datos'!$C$11=2,(IF((Z85*'Tarifas Riego Agricola'!$BO$12+Z86*'Tarifas Riego Agricola'!$BO$13)&gt;250*AA86,(Z85*'Tarifas Riego Agricola'!$BO$12+Z86*'Tarifas Riego Agricola'!$BO$13),250*AA86)-SUM(AB83:AB86)),0))</f>
        <v>-4758.9721465168604</v>
      </c>
      <c r="AC88" s="15">
        <f>AB88</f>
        <v>-4758.9721465168604</v>
      </c>
      <c r="AE88" s="5" t="s">
        <v>16</v>
      </c>
      <c r="AF88" s="5"/>
      <c r="AG88" s="15"/>
      <c r="AH88" s="15">
        <f>IF('Carga de datos'!$C$11=1,IF((AF85*'Tarifas Riego Agricola'!$BP$16+AF86*'Tarifas Riego Agricola'!$BP$17)&gt;250*AG86,(AF85*'Tarifas Riego Agricola'!$BP$16+AF86*'Tarifas Riego Agricola'!$BP$17),250*AG86)-SUM(AH83:AH86),IF('Carga de datos'!$C$11=2,(IF((AF85*'Tarifas Riego Agricola'!$BP$12+AF86*'Tarifas Riego Agricola'!$BP$13)&gt;250*AG86,(AF85*'Tarifas Riego Agricola'!$BP$12+AF86*'Tarifas Riego Agricola'!$BP$13),250*AG86)-SUM(AH83:AH86)),0))</f>
        <v>-3933.7516815333784</v>
      </c>
      <c r="AI88" s="15">
        <f>AH88</f>
        <v>-3933.7516815333784</v>
      </c>
      <c r="AK88" s="5" t="s">
        <v>16</v>
      </c>
      <c r="AL88" s="5"/>
      <c r="AM88" s="15"/>
      <c r="AN88" s="15">
        <f>IF('Carga de datos'!$C$11=1,IF((AL85*'Tarifas Riego Agricola'!$BQ$16+AL86*'Tarifas Riego Agricola'!$BQ$17)&gt;250*AM86,(AL85*'Tarifas Riego Agricola'!$BQ$16+AL86*'Tarifas Riego Agricola'!$BQ$17),250*AM86)-SUM(AN83:AN86),IF('Carga de datos'!$C$11=2,(IF((AL85*'Tarifas Riego Agricola'!$BQ$12+AL86*'Tarifas Riego Agricola'!$BQ$13)&gt;250*AM86,(AL85*'Tarifas Riego Agricola'!$BQ$12+AL86*'Tarifas Riego Agricola'!$BQ$13),250*AM86)-SUM(AN83:AN86)),0))</f>
        <v>-4760.4834956709956</v>
      </c>
      <c r="AO88" s="15">
        <f>AN88</f>
        <v>-4760.4834956709956</v>
      </c>
      <c r="AQ88" s="5" t="s">
        <v>16</v>
      </c>
      <c r="AR88" s="5"/>
      <c r="AS88" s="15"/>
      <c r="AT88" s="15">
        <f>IF('Carga de datos'!$C$11=1,IF((AR85*'Tarifas Riego Agricola'!$BR$16+AR86*'Tarifas Riego Agricola'!$BR$17)&gt;250*AS86,(AR85*'Tarifas Riego Agricola'!$BR$16+AR86*'Tarifas Riego Agricola'!$BR$17),250*AS86)-SUM(AT83:AT86),IF('Carga de datos'!$C$11=2,(IF((AR85*'Tarifas Riego Agricola'!$BR$12+AR86*'Tarifas Riego Agricola'!$BR$13)&gt;250*AS86,(AR85*'Tarifas Riego Agricola'!$BR$12+AR86*'Tarifas Riego Agricola'!$BR$13),250*AS86)-SUM(AT83:AT86)),0))</f>
        <v>-6860.0528937969921</v>
      </c>
      <c r="AU88" s="15">
        <f>AT88</f>
        <v>-6860.0528937969921</v>
      </c>
      <c r="AW88" s="5" t="s">
        <v>16</v>
      </c>
      <c r="AX88" s="5"/>
      <c r="AY88" s="15"/>
      <c r="AZ88" s="15">
        <f>IF('Carga de datos'!$C$11=1,IF((AX85*'Tarifas Riego Agricola'!$BS$16+AX86*'Tarifas Riego Agricola'!$BS$17)&gt;250*AY86,(AX85*'Tarifas Riego Agricola'!$BS$16+AX86*'Tarifas Riego Agricola'!$BS$17),250*AY86)-SUM(AZ83:AZ86),IF('Carga de datos'!$C$11=2,(IF((AX85*'Tarifas Riego Agricola'!$BS$12+AX86*'Tarifas Riego Agricola'!$BS$13)&gt;250*AY86,(AX85*'Tarifas Riego Agricola'!$BS$12+AX86*'Tarifas Riego Agricola'!$BS$13),250*AY86)-SUM(AZ83:AZ86)),0))</f>
        <v>-8138.4050085440886</v>
      </c>
      <c r="BA88" s="15">
        <f>AZ88</f>
        <v>-8138.4050085440886</v>
      </c>
      <c r="BC88" s="5" t="s">
        <v>16</v>
      </c>
      <c r="BD88" s="5"/>
      <c r="BE88" s="15"/>
      <c r="BF88" s="15">
        <f>IF('Carga de datos'!$C$11=1,IF((BD85*'Tarifas Riego Agricola'!$BT$16+BD86*'Tarifas Riego Agricola'!$BT$17)&gt;250*BE86,(BD85*'Tarifas Riego Agricola'!$BT$16+BD86*'Tarifas Riego Agricola'!$BT$17),250*BE86)-SUM(BF83:BF86),IF('Carga de datos'!$C$11=2,(IF((BD85*'Tarifas Riego Agricola'!$BT$12+BD86*'Tarifas Riego Agricola'!$BT$13)&gt;250*BE86,(BD85*'Tarifas Riego Agricola'!$BT$12+BD86*'Tarifas Riego Agricola'!$BT$13),250*BE86)-SUM(BF83:BF86)),0))</f>
        <v>-8846.4831932245397</v>
      </c>
      <c r="BG88" s="15">
        <f>BF88</f>
        <v>-8846.4831932245397</v>
      </c>
      <c r="BI88" s="5" t="s">
        <v>16</v>
      </c>
      <c r="BJ88" s="5"/>
      <c r="BK88" s="15"/>
      <c r="BL88" s="15">
        <f>IF('Carga de datos'!$C$11=1,IF((BJ85*'Tarifas Riego Agricola'!$BU$16+BJ86*'Tarifas Riego Agricola'!$BU$17)&gt;250*BK86,(BJ85*'Tarifas Riego Agricola'!$BU$16+BJ86*'Tarifas Riego Agricola'!$BU$17),250*BK86)-SUM(BL83:BL86),IF('Carga de datos'!$C$11=2,(IF((BJ85*'Tarifas Riego Agricola'!$BU$12+BJ86*'Tarifas Riego Agricola'!$BU$13)&gt;250*BK86,(BJ85*'Tarifas Riego Agricola'!$BU$12+BJ86*'Tarifas Riego Agricola'!$BU$13),250*BK86)-SUM(BL83:BL86)),0))</f>
        <v>-10105.293122436775</v>
      </c>
      <c r="BM88" s="15">
        <f>BL88</f>
        <v>-10105.293122436775</v>
      </c>
      <c r="BO88" s="5" t="s">
        <v>16</v>
      </c>
      <c r="BP88" s="5"/>
      <c r="BQ88" s="15"/>
      <c r="BR88" s="15">
        <f>IF('Carga de datos'!$C$11=1,IF((BP85*'Tarifas Riego Agricola'!$BV$16+BP86*'Tarifas Riego Agricola'!$BV$17)&gt;250*BQ86,(BP85*'Tarifas Riego Agricola'!$BV$16+BP86*'Tarifas Riego Agricola'!$BV$17),250*BQ86)-SUM(BR83:BR86),IF('Carga de datos'!$C$11=2,(IF((BP85*'Tarifas Riego Agricola'!$BV$12+BP86*'Tarifas Riego Agricola'!$BV$13)&gt;250*BQ86,(BP85*'Tarifas Riego Agricola'!$BV$12+BP86*'Tarifas Riego Agricola'!$BV$13),250*BQ86)-SUM(BR83:BR86)),0))</f>
        <v>-8861.8934095608329</v>
      </c>
      <c r="BS88" s="15">
        <f>BR88</f>
        <v>-8861.8934095608329</v>
      </c>
    </row>
    <row r="89" spans="1:71" x14ac:dyDescent="0.25">
      <c r="A89" s="5" t="s">
        <v>15</v>
      </c>
      <c r="B89" s="14">
        <v>0.03</v>
      </c>
      <c r="C89" s="15"/>
      <c r="D89" s="15">
        <f>SUM(D83:D88)*((100/97)-1)</f>
        <v>139.0255490661726</v>
      </c>
      <c r="E89" s="15">
        <f>D89</f>
        <v>139.0255490661726</v>
      </c>
      <c r="F89" s="16"/>
      <c r="G89" s="5" t="s">
        <v>15</v>
      </c>
      <c r="H89" s="14">
        <v>0.03</v>
      </c>
      <c r="I89" s="15"/>
      <c r="J89" s="15">
        <f>SUM(J83:J88)*((100/97)-1)</f>
        <v>119.20913875568974</v>
      </c>
      <c r="K89" s="15">
        <f>J89</f>
        <v>119.20913875568974</v>
      </c>
      <c r="M89" s="5" t="s">
        <v>15</v>
      </c>
      <c r="N89" s="14">
        <v>0.03</v>
      </c>
      <c r="O89" s="15"/>
      <c r="P89" s="15">
        <f>SUM(P83:P88)*((100/97)-1)</f>
        <v>96.628566884790104</v>
      </c>
      <c r="Q89" s="15">
        <f>P89</f>
        <v>96.628566884790104</v>
      </c>
      <c r="S89" s="5" t="s">
        <v>15</v>
      </c>
      <c r="T89" s="14">
        <v>0.03</v>
      </c>
      <c r="U89" s="15"/>
      <c r="V89" s="15">
        <f>SUM(V83:V88)*((100/97)-1)</f>
        <v>76.60941029304432</v>
      </c>
      <c r="W89" s="15">
        <f>V89</f>
        <v>76.60941029304432</v>
      </c>
      <c r="Y89" s="5" t="s">
        <v>15</v>
      </c>
      <c r="Z89" s="14">
        <v>0.03</v>
      </c>
      <c r="AA89" s="15"/>
      <c r="AB89" s="15">
        <f>SUM(AB83:AB88)*((100/97)-1)</f>
        <v>50.959695285951469</v>
      </c>
      <c r="AC89" s="15">
        <f>AB89</f>
        <v>50.959695285951469</v>
      </c>
      <c r="AE89" s="5" t="s">
        <v>15</v>
      </c>
      <c r="AF89" s="14">
        <v>0.03</v>
      </c>
      <c r="AG89" s="15"/>
      <c r="AH89" s="15">
        <f>SUM(AH83:AH88)*((100/97)-1)</f>
        <v>39.796288394195862</v>
      </c>
      <c r="AI89" s="15">
        <f>AH89</f>
        <v>39.796288394195862</v>
      </c>
      <c r="AK89" s="5" t="s">
        <v>15</v>
      </c>
      <c r="AL89" s="14">
        <v>0.03</v>
      </c>
      <c r="AM89" s="15"/>
      <c r="AN89" s="15">
        <f>SUM(AN83:AN88)*((100/97)-1)</f>
        <v>51.549513380974517</v>
      </c>
      <c r="AO89" s="15">
        <f>AN89</f>
        <v>51.549513380974517</v>
      </c>
      <c r="AQ89" s="5" t="s">
        <v>15</v>
      </c>
      <c r="AR89" s="14">
        <v>0.03</v>
      </c>
      <c r="AS89" s="15"/>
      <c r="AT89" s="15">
        <f>SUM(AT83:AT88)*((100/97)-1)</f>
        <v>99.497727728915109</v>
      </c>
      <c r="AU89" s="15">
        <f>AT89</f>
        <v>99.497727728915109</v>
      </c>
      <c r="AW89" s="5" t="s">
        <v>15</v>
      </c>
      <c r="AX89" s="14">
        <v>0.03</v>
      </c>
      <c r="AY89" s="15"/>
      <c r="AZ89" s="15">
        <f>SUM(AZ83:AZ88)*((100/97)-1)</f>
        <v>135.1901122641475</v>
      </c>
      <c r="BA89" s="15">
        <f>AZ89</f>
        <v>135.1901122641475</v>
      </c>
      <c r="BC89" s="5" t="s">
        <v>15</v>
      </c>
      <c r="BD89" s="14">
        <v>0.03</v>
      </c>
      <c r="BE89" s="15"/>
      <c r="BF89" s="15">
        <f>SUM(BF83:BF88)*((100/97)-1)</f>
        <v>153.07919819694817</v>
      </c>
      <c r="BG89" s="15">
        <f>BF89</f>
        <v>153.07919819694817</v>
      </c>
      <c r="BI89" s="5" t="s">
        <v>15</v>
      </c>
      <c r="BJ89" s="14">
        <v>0.03</v>
      </c>
      <c r="BK89" s="15"/>
      <c r="BL89" s="15">
        <f>SUM(BL83:BL88)*((100/97)-1)</f>
        <v>197.63118881061388</v>
      </c>
      <c r="BM89" s="15">
        <f>BL89</f>
        <v>197.63118881061388</v>
      </c>
      <c r="BO89" s="5" t="s">
        <v>15</v>
      </c>
      <c r="BP89" s="14">
        <v>0.03</v>
      </c>
      <c r="BQ89" s="15"/>
      <c r="BR89" s="15">
        <f>SUM(BR83:BR88)*((100/97)-1)</f>
        <v>171.89330793164098</v>
      </c>
      <c r="BS89" s="15">
        <f>BR89</f>
        <v>171.89330793164098</v>
      </c>
    </row>
    <row r="90" spans="1:71" x14ac:dyDescent="0.25">
      <c r="A90" s="16" t="s">
        <v>17</v>
      </c>
      <c r="B90" s="16"/>
      <c r="C90" s="17"/>
      <c r="D90" s="35">
        <f>IF('Carga de datos'!$C$11=3,IF((SUM(D83:D89)-'Calculos Sin Estabilizacion'!D89)&gt;250*'Calculos Sin Estabilizacion'!C86,SUM(D83:D89),250*'Calculos Sin Estabilizacion'!C86+250*'Calculos Sin Estabilizacion'!C86*((100/97)-1)),SUM(D83:D89))</f>
        <v>4634.184968872436</v>
      </c>
      <c r="E90" s="35">
        <f>IF('Carga de datos'!$C$11=3,IF((SUM(E83:E89)-'Calculos Sin Estabilizacion'!E89)&gt;250*'Calculos Sin Estabilizacion'!C86,SUM(E83:E89),250*'Calculos Sin Estabilizacion'!C86+250*'Calculos Sin Estabilizacion'!C86*((100/97)-1)),SUM(E83:E89))</f>
        <v>8638.7796593628664</v>
      </c>
      <c r="F90" s="5"/>
      <c r="G90" s="16" t="s">
        <v>17</v>
      </c>
      <c r="H90" s="16"/>
      <c r="I90" s="17"/>
      <c r="J90" s="35">
        <f>IF('Carga de datos'!$C$11=3,IF((SUM(J83:J89)-'Calculos Sin Estabilizacion'!J89)&gt;250*'Calculos Sin Estabilizacion'!I86,SUM(J83:J89),250*'Calculos Sin Estabilizacion'!I86+250*'Calculos Sin Estabilizacion'!I86*((100/97)-1)),SUM(J83:J89))</f>
        <v>3973.6379585230047</v>
      </c>
      <c r="K90" s="35">
        <f>IF('Carga de datos'!$C$11=3,IF((SUM(K83:K89)-'Calculos Sin Estabilizacion'!K89)&gt;250*'Calculos Sin Estabilizacion'!I86,SUM(K83:K89),250*'Calculos Sin Estabilizacion'!I86+250*'Calculos Sin Estabilizacion'!I86*((100/97)-1)),SUM(K83:K89))</f>
        <v>7378.114966098763</v>
      </c>
      <c r="M90" s="16" t="s">
        <v>17</v>
      </c>
      <c r="N90" s="16"/>
      <c r="O90" s="17"/>
      <c r="P90" s="35">
        <f>IF('Carga de datos'!$C$11=3,IF((SUM(P83:P89)-'Calculos Sin Estabilizacion'!P89)&gt;250*'Calculos Sin Estabilizacion'!O86,SUM(P83:P89),250*'Calculos Sin Estabilizacion'!O86+250*'Calculos Sin Estabilizacion'!O86*((100/97)-1)),SUM(P83:P89))</f>
        <v>3220.9522294930143</v>
      </c>
      <c r="Q90" s="35">
        <f>IF('Carga de datos'!$C$11=3,IF((SUM(Q83:Q89)-'Calculos Sin Estabilizacion'!Q89)&gt;250*'Calculos Sin Estabilizacion'!O86,SUM(Q83:Q89),250*'Calculos Sin Estabilizacion'!O86+250*'Calculos Sin Estabilizacion'!O86*((100/97)-1)),SUM(Q83:Q89))</f>
        <v>6223.5161234324087</v>
      </c>
      <c r="S90" s="16" t="s">
        <v>17</v>
      </c>
      <c r="T90" s="16"/>
      <c r="U90" s="17"/>
      <c r="V90" s="35">
        <f>IF('Carga de datos'!$C$11=3,IF((SUM(V83:V89)-'Calculos Sin Estabilizacion'!V89)&gt;250*'Calculos Sin Estabilizacion'!U86,SUM(V83:V89),250*'Calculos Sin Estabilizacion'!U86+250*'Calculos Sin Estabilizacion'!U86*((100/97)-1)),SUM(V83:V89))</f>
        <v>2553.6470097681527</v>
      </c>
      <c r="W90" s="35">
        <f>IF('Carga de datos'!$C$11=3,IF((SUM(W83:W89)-'Calculos Sin Estabilizacion'!W89)&gt;250*'Calculos Sin Estabilizacion'!U86,SUM(W83:W89),250*'Calculos Sin Estabilizacion'!U86+250*'Calculos Sin Estabilizacion'!U86*((100/97)-1)),SUM(W83:W89))</f>
        <v>4753.9662749196696</v>
      </c>
      <c r="Y90" s="16" t="s">
        <v>17</v>
      </c>
      <c r="Z90" s="16"/>
      <c r="AA90" s="17"/>
      <c r="AB90" s="35">
        <f>IF('Carga de datos'!$C$11=3,IF((SUM(AB83:AB89)-'Calculos Sin Estabilizacion'!AB89)&gt;250*'Calculos Sin Estabilizacion'!AA86,SUM(AB83:AB89),250*'Calculos Sin Estabilizacion'!AA86+250*'Calculos Sin Estabilizacion'!AA86*((100/97)-1)),SUM(AB83:AB89))</f>
        <v>1698.6565095317214</v>
      </c>
      <c r="AC90" s="35">
        <f>IF('Carga de datos'!$C$11=3,IF((SUM(AC83:AC89)-'Calculos Sin Estabilizacion'!AC89)&gt;250*'Calculos Sin Estabilizacion'!AA86,SUM(AC83:AC89),250*'Calculos Sin Estabilizacion'!AA86+250*'Calculos Sin Estabilizacion'!AA86*((100/97)-1)),SUM(AC83:AC89))</f>
        <v>3386.4438236266183</v>
      </c>
      <c r="AE90" s="16" t="s">
        <v>17</v>
      </c>
      <c r="AF90" s="16"/>
      <c r="AG90" s="17"/>
      <c r="AH90" s="35">
        <f>IF('Carga de datos'!$C$11=3,IF((SUM(AH83:AH89)-'Calculos Sin Estabilizacion'!AH89)&gt;250*'Calculos Sin Estabilizacion'!AG86,SUM(AH83:AH89),250*'Calculos Sin Estabilizacion'!AG86+250*'Calculos Sin Estabilizacion'!AG86*((100/97)-1)),SUM(AH83:AH89))</f>
        <v>1326.5429464732001</v>
      </c>
      <c r="AI90" s="35">
        <f>IF('Carga de datos'!$C$11=3,IF((SUM(AI83:AI89)-'Calculos Sin Estabilizacion'!AI89)&gt;250*'Calculos Sin Estabilizacion'!AG86,SUM(AI83:AI89),250*'Calculos Sin Estabilizacion'!AG86+250*'Calculos Sin Estabilizacion'!AG86*((100/97)-1)),SUM(AI83:AI89))</f>
        <v>2517.5567802052578</v>
      </c>
      <c r="AK90" s="16" t="s">
        <v>17</v>
      </c>
      <c r="AL90" s="16"/>
      <c r="AM90" s="17"/>
      <c r="AN90" s="35">
        <f>IF('Carga de datos'!$C$11=3,IF((SUM(AN83:AN89)-'Calculos Sin Estabilizacion'!AN89)&gt;250*'Calculos Sin Estabilizacion'!AM86,SUM(AN83:AN89),250*'Calculos Sin Estabilizacion'!AM86+250*'Calculos Sin Estabilizacion'!AM86*((100/97)-1)),SUM(AN83:AN89))</f>
        <v>1718.3171126991565</v>
      </c>
      <c r="AO90" s="35">
        <f>IF('Carga de datos'!$C$11=3,IF((SUM(AO83:AO89)-'Calculos Sin Estabilizacion'!AO89)&gt;250*'Calculos Sin Estabilizacion'!AM86,SUM(AO83:AO89),250*'Calculos Sin Estabilizacion'!AM86+250*'Calculos Sin Estabilizacion'!AM86*((100/97)-1)),SUM(AO83:AO89))</f>
        <v>3408.4402793658246</v>
      </c>
      <c r="AQ90" s="16" t="s">
        <v>17</v>
      </c>
      <c r="AR90" s="16"/>
      <c r="AS90" s="17"/>
      <c r="AT90" s="35">
        <f>IF('Carga de datos'!$C$11=3,IF((SUM(AT83:AT89)-'Calculos Sin Estabilizacion'!AT89)&gt;250*'Calculos Sin Estabilizacion'!AS86,SUM(AT83:AT89),250*'Calculos Sin Estabilizacion'!AS86+250*'Calculos Sin Estabilizacion'!AS86*((100/97)-1)),SUM(AT83:AT89))</f>
        <v>3316.5909242971816</v>
      </c>
      <c r="AU90" s="35">
        <f>IF('Carga de datos'!$C$11=3,IF((SUM(AU83:AU89)-'Calculos Sin Estabilizacion'!AU89)&gt;250*'Calculos Sin Estabilizacion'!AS86,SUM(AU83:AU89),250*'Calculos Sin Estabilizacion'!AS86+250*'Calculos Sin Estabilizacion'!AS86*((100/97)-1)),SUM(AU83:AU89))</f>
        <v>6319.5850050388099</v>
      </c>
      <c r="AW90" s="16" t="s">
        <v>17</v>
      </c>
      <c r="AX90" s="16"/>
      <c r="AY90" s="17"/>
      <c r="AZ90" s="35">
        <f>IF('Carga de datos'!$C$11=3,IF((SUM(AZ83:AZ89)-'Calculos Sin Estabilizacion'!AZ89)&gt;250*'Calculos Sin Estabilizacion'!AY86,SUM(AZ83:AZ89),250*'Calculos Sin Estabilizacion'!AY86+250*'Calculos Sin Estabilizacion'!AY86*((100/97)-1)),SUM(AZ83:AZ89))</f>
        <v>4506.3370754715988</v>
      </c>
      <c r="BA90" s="35">
        <f>IF('Carga de datos'!$C$11=3,IF((SUM(BA83:BA89)-'Calculos Sin Estabilizacion'!BA89)&gt;250*'Calculos Sin Estabilizacion'!AY86,SUM(BA83:BA89),250*'Calculos Sin Estabilizacion'!AY86+250*'Calculos Sin Estabilizacion'!AY86*((100/97)-1)),SUM(BA83:BA89))</f>
        <v>8324.9667716438489</v>
      </c>
      <c r="BC90" s="16" t="s">
        <v>17</v>
      </c>
      <c r="BD90" s="16"/>
      <c r="BE90" s="17"/>
      <c r="BF90" s="35">
        <f>IF('Carga de datos'!$C$11=3,IF((SUM(BF83:BF89)-'Calculos Sin Estabilizacion'!BF89)&gt;250*'Calculos Sin Estabilizacion'!BE86,SUM(BF83:BF89),250*'Calculos Sin Estabilizacion'!BE86+250*'Calculos Sin Estabilizacion'!BE86*((100/97)-1)),SUM(BF83:BF89))</f>
        <v>5102.6399398982894</v>
      </c>
      <c r="BG90" s="35">
        <f>IF('Carga de datos'!$C$11=3,IF((SUM(BG83:BG89)-'Calculos Sin Estabilizacion'!BG89)&gt;250*'Calculos Sin Estabilizacion'!BE86,SUM(BG83:BG89),250*'Calculos Sin Estabilizacion'!BE86+250*'Calculos Sin Estabilizacion'!BE86*((100/97)-1)),SUM(BG83:BG89))</f>
        <v>9368.3386854126438</v>
      </c>
      <c r="BI90" s="16" t="s">
        <v>17</v>
      </c>
      <c r="BJ90" s="16"/>
      <c r="BK90" s="17"/>
      <c r="BL90" s="35">
        <f>IF('Carga de datos'!$C$11=3,IF((SUM(BL83:BL89)-'Calculos Sin Estabilizacion'!BL89)&gt;250*'Calculos Sin Estabilizacion'!BK86,SUM(BL83:BL89),250*'Calculos Sin Estabilizacion'!BK86+250*'Calculos Sin Estabilizacion'!BK86*((100/97)-1)),SUM(BL83:BL89))</f>
        <v>6587.7062936871516</v>
      </c>
      <c r="BM90" s="35">
        <f>IF('Carga de datos'!$C$11=3,IF((SUM(BM83:BM89)-'Calculos Sin Estabilizacion'!BM89)&gt;250*'Calculos Sin Estabilizacion'!BK86,SUM(BM83:BM89),250*'Calculos Sin Estabilizacion'!BK86+250*'Calculos Sin Estabilizacion'!BK86*((100/97)-1)),SUM(BM83:BM89))</f>
        <v>11680.128144763705</v>
      </c>
      <c r="BO90" s="16" t="s">
        <v>17</v>
      </c>
      <c r="BP90" s="16"/>
      <c r="BQ90" s="17"/>
      <c r="BR90" s="35">
        <f>IF('Carga de datos'!$C$11=3,IF((SUM(BR83:BR89)-'Calculos Sin Estabilizacion'!BR89)&gt;250*'Calculos Sin Estabilizacion'!BQ86,SUM(BR83:BR89),250*'Calculos Sin Estabilizacion'!BQ86+250*'Calculos Sin Estabilizacion'!BQ86*((100/97)-1)),SUM(BR83:BR89))</f>
        <v>5729.7769310547192</v>
      </c>
      <c r="BS90" s="35">
        <f>IF('Carga de datos'!$C$11=3,IF((SUM(BS83:BS89)-'Calculos Sin Estabilizacion'!BS89)&gt;250*'Calculos Sin Estabilizacion'!BQ86,SUM(BS83:BS89),250*'Calculos Sin Estabilizacion'!BQ86+250*'Calculos Sin Estabilizacion'!BQ86*((100/97)-1)),SUM(BS83:BS89))</f>
        <v>10051.351690923142</v>
      </c>
    </row>
    <row r="91" spans="1:71" x14ac:dyDescent="0.25">
      <c r="A91" s="5" t="s">
        <v>18</v>
      </c>
      <c r="B91" s="18">
        <v>0.27</v>
      </c>
      <c r="C91" s="15"/>
      <c r="D91" s="15">
        <f>+D90*B91</f>
        <v>1251.2299415955579</v>
      </c>
      <c r="E91" s="26"/>
      <c r="F91" s="5"/>
      <c r="G91" s="5" t="s">
        <v>18</v>
      </c>
      <c r="H91" s="18">
        <v>0.27</v>
      </c>
      <c r="I91" s="15"/>
      <c r="J91" s="15">
        <f>+J90*H91</f>
        <v>1072.8822488012113</v>
      </c>
      <c r="K91" s="26"/>
      <c r="M91" s="5" t="s">
        <v>18</v>
      </c>
      <c r="N91" s="18">
        <v>0.27</v>
      </c>
      <c r="O91" s="15"/>
      <c r="P91" s="15">
        <f>+P90*N91</f>
        <v>869.65710196311397</v>
      </c>
      <c r="Q91" s="26"/>
      <c r="S91" s="5" t="s">
        <v>18</v>
      </c>
      <c r="T91" s="18">
        <v>0.27</v>
      </c>
      <c r="U91" s="15"/>
      <c r="V91" s="15">
        <f>+V90*T91</f>
        <v>689.48469263740128</v>
      </c>
      <c r="W91" s="26"/>
      <c r="Y91" s="5" t="s">
        <v>18</v>
      </c>
      <c r="Z91" s="18">
        <v>0.27</v>
      </c>
      <c r="AA91" s="15"/>
      <c r="AB91" s="15">
        <f>+AB90*Z91</f>
        <v>458.6372575735648</v>
      </c>
      <c r="AC91" s="26"/>
      <c r="AE91" s="5" t="s">
        <v>18</v>
      </c>
      <c r="AF91" s="18">
        <v>0.27</v>
      </c>
      <c r="AG91" s="15"/>
      <c r="AH91" s="15">
        <f>+AH90*AF91</f>
        <v>358.16659554776408</v>
      </c>
      <c r="AI91" s="26"/>
      <c r="AK91" s="5" t="s">
        <v>18</v>
      </c>
      <c r="AL91" s="18">
        <v>0.27</v>
      </c>
      <c r="AM91" s="15"/>
      <c r="AN91" s="15">
        <f>+AN90*AL91</f>
        <v>463.94562042877226</v>
      </c>
      <c r="AO91" s="26"/>
      <c r="AQ91" s="5" t="s">
        <v>18</v>
      </c>
      <c r="AR91" s="18">
        <v>0.27</v>
      </c>
      <c r="AS91" s="15"/>
      <c r="AT91" s="15">
        <f>+AT90*AR91</f>
        <v>895.47954956023909</v>
      </c>
      <c r="AU91" s="26"/>
      <c r="AW91" s="5" t="s">
        <v>18</v>
      </c>
      <c r="AX91" s="18">
        <v>0.27</v>
      </c>
      <c r="AY91" s="15"/>
      <c r="AZ91" s="15">
        <f>+AZ90*AX91</f>
        <v>1216.7110103773318</v>
      </c>
      <c r="BA91" s="26"/>
      <c r="BC91" s="5" t="s">
        <v>18</v>
      </c>
      <c r="BD91" s="18">
        <v>0.27</v>
      </c>
      <c r="BE91" s="15"/>
      <c r="BF91" s="15">
        <f>+BF90*BD91</f>
        <v>1377.7127837725382</v>
      </c>
      <c r="BG91" s="26"/>
      <c r="BI91" s="5" t="s">
        <v>18</v>
      </c>
      <c r="BJ91" s="18">
        <v>0.27</v>
      </c>
      <c r="BK91" s="15"/>
      <c r="BL91" s="15">
        <f>+BL90*BJ91</f>
        <v>1778.680699295531</v>
      </c>
      <c r="BM91" s="26"/>
      <c r="BO91" s="5" t="s">
        <v>18</v>
      </c>
      <c r="BP91" s="18">
        <v>0.27</v>
      </c>
      <c r="BQ91" s="15"/>
      <c r="BR91" s="15">
        <f>+BR90*BP91</f>
        <v>1547.0397713847742</v>
      </c>
      <c r="BS91" s="26"/>
    </row>
    <row r="92" spans="1:71" x14ac:dyDescent="0.25">
      <c r="A92" s="5" t="s">
        <v>19</v>
      </c>
      <c r="B92" s="19">
        <v>1.4999999999999999E-2</v>
      </c>
      <c r="C92" s="15"/>
      <c r="D92" s="15">
        <f>E90*B92</f>
        <v>129.581694890443</v>
      </c>
      <c r="E92" s="15"/>
      <c r="F92" s="5"/>
      <c r="G92" s="5" t="s">
        <v>19</v>
      </c>
      <c r="H92" s="19">
        <v>1.4999999999999999E-2</v>
      </c>
      <c r="I92" s="15"/>
      <c r="J92" s="15">
        <f>K90*H92</f>
        <v>110.67172449148144</v>
      </c>
      <c r="K92" s="15"/>
      <c r="M92" s="5" t="s">
        <v>19</v>
      </c>
      <c r="N92" s="19">
        <v>1.4999999999999999E-2</v>
      </c>
      <c r="O92" s="15"/>
      <c r="P92" s="15">
        <f>Q90*N92</f>
        <v>93.35274185148613</v>
      </c>
      <c r="Q92" s="15"/>
      <c r="S92" s="5" t="s">
        <v>19</v>
      </c>
      <c r="T92" s="19">
        <v>1.4999999999999999E-2</v>
      </c>
      <c r="U92" s="15"/>
      <c r="V92" s="15">
        <f>W90*T92</f>
        <v>71.309494123795034</v>
      </c>
      <c r="W92" s="15"/>
      <c r="Y92" s="5" t="s">
        <v>19</v>
      </c>
      <c r="Z92" s="19">
        <v>1.4999999999999999E-2</v>
      </c>
      <c r="AA92" s="15"/>
      <c r="AB92" s="15">
        <f>AC90*Z92</f>
        <v>50.796657354399272</v>
      </c>
      <c r="AC92" s="15"/>
      <c r="AE92" s="5" t="s">
        <v>19</v>
      </c>
      <c r="AF92" s="19">
        <v>1.4999999999999999E-2</v>
      </c>
      <c r="AG92" s="15"/>
      <c r="AH92" s="15">
        <f>AI90*AF92</f>
        <v>37.763351703078868</v>
      </c>
      <c r="AI92" s="15"/>
      <c r="AK92" s="5" t="s">
        <v>19</v>
      </c>
      <c r="AL92" s="19">
        <v>1.4999999999999999E-2</v>
      </c>
      <c r="AM92" s="15"/>
      <c r="AN92" s="15">
        <f>AO90*AL92</f>
        <v>51.12660419048737</v>
      </c>
      <c r="AO92" s="15"/>
      <c r="AQ92" s="5" t="s">
        <v>19</v>
      </c>
      <c r="AR92" s="19">
        <v>1.4999999999999999E-2</v>
      </c>
      <c r="AS92" s="15"/>
      <c r="AT92" s="15">
        <f>AU90*AR92</f>
        <v>94.793775075582147</v>
      </c>
      <c r="AU92" s="15"/>
      <c r="AW92" s="5" t="s">
        <v>19</v>
      </c>
      <c r="AX92" s="19">
        <v>1.4999999999999999E-2</v>
      </c>
      <c r="AY92" s="15"/>
      <c r="AZ92" s="15">
        <f>BA90*AX92</f>
        <v>124.87450157465773</v>
      </c>
      <c r="BA92" s="15"/>
      <c r="BC92" s="5" t="s">
        <v>19</v>
      </c>
      <c r="BD92" s="19">
        <v>1.4999999999999999E-2</v>
      </c>
      <c r="BE92" s="15"/>
      <c r="BF92" s="15">
        <f>BG90*BD92</f>
        <v>140.52508028118964</v>
      </c>
      <c r="BG92" s="15"/>
      <c r="BI92" s="5" t="s">
        <v>19</v>
      </c>
      <c r="BJ92" s="19">
        <v>1.4999999999999999E-2</v>
      </c>
      <c r="BK92" s="15"/>
      <c r="BL92" s="15">
        <f>BM90*BJ92</f>
        <v>175.20192217145558</v>
      </c>
      <c r="BM92" s="15"/>
      <c r="BO92" s="5" t="s">
        <v>19</v>
      </c>
      <c r="BP92" s="19">
        <v>1.4999999999999999E-2</v>
      </c>
      <c r="BQ92" s="15"/>
      <c r="BR92" s="15">
        <f>BS90*BP92</f>
        <v>150.77027536384713</v>
      </c>
      <c r="BS92" s="15"/>
    </row>
    <row r="93" spans="1:71" x14ac:dyDescent="0.25">
      <c r="A93" s="5" t="s">
        <v>20</v>
      </c>
      <c r="B93" s="19">
        <v>0.05</v>
      </c>
      <c r="C93" s="15"/>
      <c r="D93" s="15">
        <f>E90*B93</f>
        <v>431.93898296814336</v>
      </c>
      <c r="E93" s="15"/>
      <c r="F93" s="5"/>
      <c r="G93" s="5" t="s">
        <v>20</v>
      </c>
      <c r="H93" s="19">
        <v>0.05</v>
      </c>
      <c r="I93" s="15"/>
      <c r="J93" s="15">
        <f>K90*H93</f>
        <v>368.90574830493819</v>
      </c>
      <c r="K93" s="15"/>
      <c r="M93" s="5" t="s">
        <v>20</v>
      </c>
      <c r="N93" s="19">
        <v>0.05</v>
      </c>
      <c r="O93" s="15"/>
      <c r="P93" s="15">
        <f>Q90*N93</f>
        <v>311.17580617162048</v>
      </c>
      <c r="Q93" s="15"/>
      <c r="S93" s="5" t="s">
        <v>20</v>
      </c>
      <c r="T93" s="19">
        <v>0.05</v>
      </c>
      <c r="U93" s="15"/>
      <c r="V93" s="15">
        <f>W90*T93</f>
        <v>237.69831374598348</v>
      </c>
      <c r="W93" s="15"/>
      <c r="Y93" s="5" t="s">
        <v>20</v>
      </c>
      <c r="Z93" s="19">
        <v>0.05</v>
      </c>
      <c r="AA93" s="15"/>
      <c r="AB93" s="15">
        <f>AC90*Z93</f>
        <v>169.32219118133094</v>
      </c>
      <c r="AC93" s="15"/>
      <c r="AE93" s="5" t="s">
        <v>20</v>
      </c>
      <c r="AF93" s="19">
        <v>0.05</v>
      </c>
      <c r="AG93" s="15"/>
      <c r="AH93" s="15">
        <f>AI90*AF93</f>
        <v>125.8778390102629</v>
      </c>
      <c r="AI93" s="15"/>
      <c r="AK93" s="5" t="s">
        <v>20</v>
      </c>
      <c r="AL93" s="19">
        <v>0.05</v>
      </c>
      <c r="AM93" s="15"/>
      <c r="AN93" s="15">
        <f>AO90*AL93</f>
        <v>170.42201396829125</v>
      </c>
      <c r="AO93" s="15"/>
      <c r="AQ93" s="5" t="s">
        <v>20</v>
      </c>
      <c r="AR93" s="19">
        <v>0.05</v>
      </c>
      <c r="AS93" s="15"/>
      <c r="AT93" s="15">
        <f>AU90*AR93</f>
        <v>315.97925025194053</v>
      </c>
      <c r="AU93" s="15"/>
      <c r="AW93" s="5" t="s">
        <v>20</v>
      </c>
      <c r="AX93" s="19">
        <v>0.05</v>
      </c>
      <c r="AY93" s="15"/>
      <c r="AZ93" s="15">
        <f>BA90*AX93</f>
        <v>416.24833858219245</v>
      </c>
      <c r="BA93" s="15"/>
      <c r="BC93" s="5" t="s">
        <v>20</v>
      </c>
      <c r="BD93" s="19">
        <v>0.05</v>
      </c>
      <c r="BE93" s="15"/>
      <c r="BF93" s="15">
        <f>BG90*BD93</f>
        <v>468.41693427063223</v>
      </c>
      <c r="BG93" s="15"/>
      <c r="BI93" s="5" t="s">
        <v>20</v>
      </c>
      <c r="BJ93" s="19">
        <v>0.05</v>
      </c>
      <c r="BK93" s="15"/>
      <c r="BL93" s="15">
        <f>BM90*BJ93</f>
        <v>584.00640723818526</v>
      </c>
      <c r="BM93" s="15"/>
      <c r="BO93" s="5" t="s">
        <v>20</v>
      </c>
      <c r="BP93" s="19">
        <v>0.05</v>
      </c>
      <c r="BQ93" s="15"/>
      <c r="BR93" s="15">
        <f>BS90*BP93</f>
        <v>502.56758454615715</v>
      </c>
      <c r="BS93" s="15"/>
    </row>
    <row r="94" spans="1:71" x14ac:dyDescent="0.25">
      <c r="A94" s="5" t="s">
        <v>34</v>
      </c>
      <c r="B94" s="20">
        <v>1.4999999999999999E-2</v>
      </c>
      <c r="C94" s="15"/>
      <c r="D94" s="15">
        <f>+B94*BR66</f>
        <v>85.946653965820786</v>
      </c>
      <c r="F94" s="5"/>
      <c r="G94" s="5" t="s">
        <v>34</v>
      </c>
      <c r="H94" s="20">
        <v>1.4999999999999999E-2</v>
      </c>
      <c r="I94" s="15"/>
      <c r="J94" s="15">
        <f>+H94*D90</f>
        <v>69.512774533086542</v>
      </c>
      <c r="M94" s="5" t="s">
        <v>34</v>
      </c>
      <c r="N94" s="20">
        <v>1.4999999999999999E-2</v>
      </c>
      <c r="O94" s="15"/>
      <c r="P94" s="15">
        <f>+N94*J90</f>
        <v>59.604569377845067</v>
      </c>
      <c r="S94" s="5" t="s">
        <v>34</v>
      </c>
      <c r="T94" s="20">
        <v>1.4999999999999999E-2</v>
      </c>
      <c r="U94" s="15"/>
      <c r="V94" s="15">
        <f>+T94*P90</f>
        <v>48.314283442395215</v>
      </c>
      <c r="Y94" s="5" t="s">
        <v>34</v>
      </c>
      <c r="Z94" s="20">
        <v>1.4999999999999999E-2</v>
      </c>
      <c r="AA94" s="15"/>
      <c r="AB94" s="15">
        <f>+Z94*V90</f>
        <v>38.304705146522288</v>
      </c>
      <c r="AE94" s="5" t="s">
        <v>34</v>
      </c>
      <c r="AF94" s="20">
        <v>1.4999999999999999E-2</v>
      </c>
      <c r="AG94" s="15"/>
      <c r="AH94" s="15">
        <f>+AF94*AB90</f>
        <v>25.47984764297582</v>
      </c>
      <c r="AK94" s="5" t="s">
        <v>34</v>
      </c>
      <c r="AL94" s="20">
        <v>1.4999999999999999E-2</v>
      </c>
      <c r="AM94" s="15"/>
      <c r="AN94" s="15">
        <f>+AL94*AH90</f>
        <v>19.898144197098002</v>
      </c>
      <c r="AQ94" s="5" t="s">
        <v>34</v>
      </c>
      <c r="AR94" s="20">
        <v>1.4999999999999999E-2</v>
      </c>
      <c r="AS94" s="15"/>
      <c r="AT94" s="15">
        <f>+AR94*AN90</f>
        <v>25.774756690487347</v>
      </c>
      <c r="AW94" s="5" t="s">
        <v>34</v>
      </c>
      <c r="AX94" s="20">
        <v>1.4999999999999999E-2</v>
      </c>
      <c r="AY94" s="15"/>
      <c r="AZ94" s="15">
        <f>+AX94*AT90</f>
        <v>49.748863864457725</v>
      </c>
      <c r="BC94" s="5" t="s">
        <v>34</v>
      </c>
      <c r="BD94" s="20">
        <v>1.4999999999999999E-2</v>
      </c>
      <c r="BE94" s="15"/>
      <c r="BF94" s="15">
        <f>+BD94*AZ90</f>
        <v>67.595056132073978</v>
      </c>
      <c r="BI94" s="5" t="s">
        <v>34</v>
      </c>
      <c r="BJ94" s="20">
        <v>1.4999999999999999E-2</v>
      </c>
      <c r="BK94" s="15"/>
      <c r="BL94" s="15">
        <f>+BJ94*BF90</f>
        <v>76.539599098474341</v>
      </c>
      <c r="BO94" s="5" t="s">
        <v>34</v>
      </c>
      <c r="BP94" s="20">
        <v>1.4999999999999999E-2</v>
      </c>
      <c r="BQ94" s="15"/>
      <c r="BR94" s="15">
        <f>+BP94*BL90</f>
        <v>98.815594405307266</v>
      </c>
    </row>
    <row r="95" spans="1:71" x14ac:dyDescent="0.25">
      <c r="A95" s="95" t="s">
        <v>94</v>
      </c>
      <c r="B95" s="96"/>
      <c r="C95" s="97"/>
      <c r="D95" s="97">
        <v>0</v>
      </c>
      <c r="F95" s="5"/>
      <c r="G95" s="95" t="s">
        <v>94</v>
      </c>
      <c r="H95" s="96"/>
      <c r="I95" s="97"/>
      <c r="J95" s="97">
        <v>0</v>
      </c>
      <c r="M95" s="95" t="s">
        <v>94</v>
      </c>
      <c r="N95" s="96"/>
      <c r="O95" s="97"/>
      <c r="P95" s="97">
        <v>0</v>
      </c>
      <c r="S95" s="95" t="s">
        <v>94</v>
      </c>
      <c r="T95" s="96"/>
      <c r="U95" s="97"/>
      <c r="V95" s="97">
        <v>0</v>
      </c>
      <c r="Y95" s="95" t="s">
        <v>94</v>
      </c>
      <c r="Z95" s="96"/>
      <c r="AA95" s="97"/>
      <c r="AB95" s="97">
        <v>0</v>
      </c>
      <c r="AE95" s="95" t="s">
        <v>94</v>
      </c>
      <c r="AF95" s="96"/>
      <c r="AG95" s="97"/>
      <c r="AH95" s="97">
        <v>0</v>
      </c>
      <c r="AK95" s="95" t="s">
        <v>94</v>
      </c>
      <c r="AL95" s="96"/>
      <c r="AM95" s="97"/>
      <c r="AN95" s="97">
        <v>0</v>
      </c>
      <c r="AQ95" s="95" t="s">
        <v>94</v>
      </c>
      <c r="AR95" s="96"/>
      <c r="AS95" s="97"/>
      <c r="AT95" s="97">
        <v>0</v>
      </c>
      <c r="AW95" s="95" t="s">
        <v>94</v>
      </c>
      <c r="AX95" s="96"/>
      <c r="AY95" s="97"/>
      <c r="AZ95" s="97">
        <v>1100</v>
      </c>
      <c r="BC95" s="95" t="s">
        <v>94</v>
      </c>
      <c r="BD95" s="96"/>
      <c r="BE95" s="97"/>
      <c r="BF95" s="97">
        <v>1100</v>
      </c>
      <c r="BI95" s="95" t="s">
        <v>94</v>
      </c>
      <c r="BJ95" s="96"/>
      <c r="BK95" s="97"/>
      <c r="BL95" s="97">
        <v>1100</v>
      </c>
      <c r="BO95" s="95" t="s">
        <v>94</v>
      </c>
      <c r="BP95" s="96"/>
      <c r="BQ95" s="97"/>
      <c r="BR95" s="97">
        <v>1100</v>
      </c>
    </row>
    <row r="96" spans="1:71" x14ac:dyDescent="0.25">
      <c r="A96" s="5"/>
      <c r="B96" s="5"/>
      <c r="C96" s="15"/>
      <c r="D96" s="5"/>
      <c r="F96" s="5"/>
      <c r="G96" s="5"/>
      <c r="H96" s="5"/>
      <c r="I96" s="15"/>
      <c r="J96" s="5"/>
      <c r="M96" s="5"/>
      <c r="N96" s="5"/>
      <c r="O96" s="15"/>
      <c r="P96" s="5"/>
      <c r="S96" s="5"/>
      <c r="T96" s="5"/>
      <c r="U96" s="15"/>
      <c r="V96" s="5"/>
      <c r="Y96" s="5"/>
      <c r="Z96" s="5"/>
      <c r="AA96" s="15"/>
      <c r="AB96" s="5"/>
      <c r="AE96" s="5"/>
      <c r="AF96" s="5"/>
      <c r="AG96" s="15"/>
      <c r="AH96" s="5"/>
      <c r="AK96" s="5"/>
      <c r="AL96" s="5"/>
      <c r="AM96" s="15"/>
      <c r="AN96" s="5"/>
      <c r="AQ96" s="5"/>
      <c r="AR96" s="5"/>
      <c r="AS96" s="15"/>
      <c r="AT96" s="5"/>
      <c r="AW96" s="5"/>
      <c r="AX96" s="5"/>
      <c r="AY96" s="15"/>
      <c r="AZ96" s="5"/>
      <c r="BC96" s="5"/>
      <c r="BD96" s="5"/>
      <c r="BE96" s="15"/>
      <c r="BF96" s="5"/>
      <c r="BI96" s="5"/>
      <c r="BJ96" s="5"/>
      <c r="BK96" s="15"/>
      <c r="BL96" s="5"/>
      <c r="BO96" s="5"/>
      <c r="BP96" s="5"/>
      <c r="BQ96" s="15"/>
      <c r="BR96" s="5"/>
    </row>
    <row r="97" spans="1:71" x14ac:dyDescent="0.25">
      <c r="A97" s="21" t="s">
        <v>21</v>
      </c>
      <c r="B97" s="21"/>
      <c r="C97" s="22">
        <f>D90+C98</f>
        <v>6532.8822422924013</v>
      </c>
      <c r="D97" s="11"/>
      <c r="F97" s="21"/>
      <c r="G97" s="21" t="s">
        <v>21</v>
      </c>
      <c r="H97" s="21"/>
      <c r="I97" s="22">
        <f>J90+I98</f>
        <v>5595.6104546537226</v>
      </c>
      <c r="J97" s="11"/>
      <c r="M97" s="21" t="s">
        <v>21</v>
      </c>
      <c r="N97" s="21"/>
      <c r="O97" s="22">
        <f>P90+O98</f>
        <v>4554.7424488570796</v>
      </c>
      <c r="P97" s="11"/>
      <c r="S97" s="21" t="s">
        <v>21</v>
      </c>
      <c r="T97" s="21"/>
      <c r="U97" s="22">
        <f>V90+U98</f>
        <v>3600.4537937177274</v>
      </c>
      <c r="V97" s="11"/>
      <c r="Y97" s="21" t="s">
        <v>21</v>
      </c>
      <c r="Z97" s="21"/>
      <c r="AA97" s="22">
        <f>AB90+AA98</f>
        <v>2415.7173207875385</v>
      </c>
      <c r="AB97" s="11"/>
      <c r="AE97" s="21" t="s">
        <v>21</v>
      </c>
      <c r="AF97" s="21"/>
      <c r="AG97" s="22">
        <f>AH90+AG98</f>
        <v>1873.8305803772819</v>
      </c>
      <c r="AH97" s="11"/>
      <c r="AK97" s="21" t="s">
        <v>21</v>
      </c>
      <c r="AL97" s="21"/>
      <c r="AM97" s="22">
        <f>AN90+AM98</f>
        <v>2423.7094954838053</v>
      </c>
      <c r="AN97" s="11"/>
      <c r="AQ97" s="21" t="s">
        <v>21</v>
      </c>
      <c r="AR97" s="21"/>
      <c r="AS97" s="22">
        <f>AT90+AS98</f>
        <v>4648.6182558754308</v>
      </c>
      <c r="AT97" s="11"/>
      <c r="AW97" s="21" t="s">
        <v>21</v>
      </c>
      <c r="AX97" s="21"/>
      <c r="AY97" s="22">
        <f>AZ90+AY98</f>
        <v>7413.9197898702387</v>
      </c>
      <c r="AZ97" s="11"/>
      <c r="BC97" s="21" t="s">
        <v>21</v>
      </c>
      <c r="BD97" s="21"/>
      <c r="BE97" s="22">
        <f>BF90+BE98</f>
        <v>8256.8897943547236</v>
      </c>
      <c r="BF97" s="11"/>
      <c r="BI97" s="21" t="s">
        <v>21</v>
      </c>
      <c r="BJ97" s="21"/>
      <c r="BK97" s="22">
        <f>BL90+BK98</f>
        <v>10302.134921490797</v>
      </c>
      <c r="BL97" s="11"/>
      <c r="BO97" s="21" t="s">
        <v>21</v>
      </c>
      <c r="BP97" s="21"/>
      <c r="BQ97" s="22">
        <f>BR90+BQ98</f>
        <v>9128.9701567548054</v>
      </c>
      <c r="BR97" s="11"/>
    </row>
    <row r="98" spans="1:71" x14ac:dyDescent="0.25">
      <c r="A98" s="21" t="s">
        <v>29</v>
      </c>
      <c r="B98" s="21"/>
      <c r="C98" s="22">
        <f>SUM(D91:D95)</f>
        <v>1898.6972734199651</v>
      </c>
      <c r="D98" s="11"/>
      <c r="F98" s="21"/>
      <c r="G98" s="21" t="s">
        <v>29</v>
      </c>
      <c r="H98" s="21"/>
      <c r="I98" s="22">
        <f>SUM(J91:J95)</f>
        <v>1621.9724961307174</v>
      </c>
      <c r="J98" s="11"/>
      <c r="M98" s="21" t="s">
        <v>29</v>
      </c>
      <c r="N98" s="21"/>
      <c r="O98" s="22">
        <f>SUM(P91:P95)</f>
        <v>1333.7902193640657</v>
      </c>
      <c r="P98" s="11"/>
      <c r="S98" s="21" t="s">
        <v>29</v>
      </c>
      <c r="T98" s="21"/>
      <c r="U98" s="22">
        <f>SUM(V91:V95)</f>
        <v>1046.806783949575</v>
      </c>
      <c r="V98" s="11"/>
      <c r="Y98" s="21" t="s">
        <v>29</v>
      </c>
      <c r="Z98" s="21"/>
      <c r="AA98" s="22">
        <f>SUM(AB91:AB95)</f>
        <v>717.06081125581727</v>
      </c>
      <c r="AB98" s="11"/>
      <c r="AE98" s="21" t="s">
        <v>29</v>
      </c>
      <c r="AF98" s="21"/>
      <c r="AG98" s="22">
        <f>SUM(AH91:AH95)</f>
        <v>547.28763390408164</v>
      </c>
      <c r="AH98" s="11"/>
      <c r="AK98" s="21" t="s">
        <v>29</v>
      </c>
      <c r="AL98" s="21"/>
      <c r="AM98" s="22">
        <f>SUM(AN91:AN95)</f>
        <v>705.39238278464882</v>
      </c>
      <c r="AN98" s="11"/>
      <c r="AQ98" s="21" t="s">
        <v>29</v>
      </c>
      <c r="AR98" s="21"/>
      <c r="AS98" s="22">
        <f>SUM(AT91:AT95)</f>
        <v>1332.027331578249</v>
      </c>
      <c r="AT98" s="11"/>
      <c r="AW98" s="21" t="s">
        <v>29</v>
      </c>
      <c r="AX98" s="21"/>
      <c r="AY98" s="22">
        <f>SUM(AZ91:AZ95)</f>
        <v>2907.5827143986398</v>
      </c>
      <c r="AZ98" s="11"/>
      <c r="BC98" s="21" t="s">
        <v>29</v>
      </c>
      <c r="BD98" s="21"/>
      <c r="BE98" s="22">
        <f>SUM(BF91:BF95)</f>
        <v>3154.2498544564342</v>
      </c>
      <c r="BF98" s="11"/>
      <c r="BI98" s="21" t="s">
        <v>29</v>
      </c>
      <c r="BJ98" s="21"/>
      <c r="BK98" s="22">
        <f>SUM(BL91:BL95)</f>
        <v>3714.4286278036461</v>
      </c>
      <c r="BL98" s="11"/>
      <c r="BO98" s="21" t="s">
        <v>29</v>
      </c>
      <c r="BP98" s="21"/>
      <c r="BQ98" s="22">
        <f>SUM(BR91:BR95)</f>
        <v>3399.1932257000858</v>
      </c>
      <c r="BR98" s="11"/>
    </row>
    <row r="99" spans="1:71" x14ac:dyDescent="0.25">
      <c r="A99" s="21" t="s">
        <v>30</v>
      </c>
      <c r="B99" s="21"/>
      <c r="C99" s="34">
        <f>C98/C97</f>
        <v>0.2906369965048855</v>
      </c>
      <c r="D99" s="11"/>
      <c r="F99" s="21"/>
      <c r="G99" s="21" t="s">
        <v>30</v>
      </c>
      <c r="H99" s="21"/>
      <c r="I99" s="34">
        <f>I98/I97</f>
        <v>0.28986515578148681</v>
      </c>
      <c r="J99" s="11"/>
      <c r="M99" s="21" t="s">
        <v>30</v>
      </c>
      <c r="N99" s="21"/>
      <c r="O99" s="34">
        <f>O98/O97</f>
        <v>0.29283548616426236</v>
      </c>
      <c r="P99" s="11"/>
      <c r="S99" s="21" t="s">
        <v>30</v>
      </c>
      <c r="T99" s="21"/>
      <c r="U99" s="34">
        <f>U98/U97</f>
        <v>0.29074301294356336</v>
      </c>
      <c r="V99" s="11"/>
      <c r="Y99" s="21" t="s">
        <v>30</v>
      </c>
      <c r="Z99" s="21"/>
      <c r="AA99" s="34">
        <f>AA98/AA97</f>
        <v>0.29683142356327152</v>
      </c>
      <c r="AB99" s="11"/>
      <c r="AE99" s="21" t="s">
        <v>30</v>
      </c>
      <c r="AF99" s="21"/>
      <c r="AG99" s="34">
        <f>AG98/AG97</f>
        <v>0.29206889866953145</v>
      </c>
      <c r="AH99" s="11"/>
      <c r="AK99" s="21" t="s">
        <v>30</v>
      </c>
      <c r="AL99" s="21"/>
      <c r="AM99" s="34">
        <f>AM98/AM97</f>
        <v>0.29103833776244004</v>
      </c>
      <c r="AN99" s="11"/>
      <c r="AQ99" s="21" t="s">
        <v>30</v>
      </c>
      <c r="AR99" s="21"/>
      <c r="AS99" s="34">
        <f>AS98/AS97</f>
        <v>0.28654263659845325</v>
      </c>
      <c r="AT99" s="11"/>
      <c r="AW99" s="21" t="s">
        <v>30</v>
      </c>
      <c r="AX99" s="21"/>
      <c r="AY99" s="34">
        <f>AY98/AY97</f>
        <v>0.39217887390302203</v>
      </c>
      <c r="AZ99" s="11"/>
      <c r="BC99" s="21" t="s">
        <v>30</v>
      </c>
      <c r="BD99" s="21"/>
      <c r="BE99" s="34">
        <f>BE98/BE97</f>
        <v>0.38201428540477922</v>
      </c>
      <c r="BF99" s="11"/>
      <c r="BI99" s="21" t="s">
        <v>30</v>
      </c>
      <c r="BJ99" s="21"/>
      <c r="BK99" s="34">
        <f>BK98/BK97</f>
        <v>0.36054940612893277</v>
      </c>
      <c r="BL99" s="11"/>
      <c r="BO99" s="21" t="s">
        <v>30</v>
      </c>
      <c r="BP99" s="21"/>
      <c r="BQ99" s="34">
        <f>BQ98/BQ97</f>
        <v>0.37235232094442966</v>
      </c>
      <c r="BR99" s="11"/>
    </row>
    <row r="101" spans="1:71" x14ac:dyDescent="0.25">
      <c r="A101" s="4" t="s">
        <v>3</v>
      </c>
      <c r="B101" s="5"/>
      <c r="C101" s="5"/>
      <c r="D101" s="5"/>
      <c r="E101" s="3">
        <v>44197</v>
      </c>
      <c r="G101" s="4" t="s">
        <v>3</v>
      </c>
      <c r="H101" s="5"/>
      <c r="I101" s="5"/>
      <c r="J101" s="5"/>
      <c r="K101" s="3">
        <v>44228</v>
      </c>
      <c r="M101" s="4" t="s">
        <v>3</v>
      </c>
      <c r="N101" s="5"/>
      <c r="O101" s="5"/>
      <c r="P101" s="5"/>
      <c r="Q101" s="3">
        <v>44256</v>
      </c>
      <c r="S101" s="4" t="s">
        <v>3</v>
      </c>
      <c r="T101" s="5"/>
      <c r="U101" s="5"/>
      <c r="V101" s="5"/>
      <c r="W101" s="3">
        <v>44287</v>
      </c>
      <c r="Y101" s="4" t="s">
        <v>3</v>
      </c>
      <c r="Z101" s="5"/>
      <c r="AA101" s="5"/>
      <c r="AB101" s="5"/>
      <c r="AC101" s="3">
        <v>44317</v>
      </c>
      <c r="AE101" s="4" t="s">
        <v>3</v>
      </c>
      <c r="AF101" s="5"/>
      <c r="AG101" s="5"/>
      <c r="AH101" s="5"/>
      <c r="AI101" s="3">
        <v>44348</v>
      </c>
      <c r="AK101" s="4" t="s">
        <v>3</v>
      </c>
      <c r="AL101" s="5"/>
      <c r="AM101" s="5"/>
      <c r="AN101" s="5"/>
      <c r="AO101" s="3">
        <v>44378</v>
      </c>
      <c r="AQ101" s="4" t="s">
        <v>3</v>
      </c>
      <c r="AR101" s="5"/>
      <c r="AS101" s="5"/>
      <c r="AT101" s="5"/>
      <c r="AU101" s="3">
        <v>44409</v>
      </c>
      <c r="AW101" s="4" t="s">
        <v>3</v>
      </c>
      <c r="AX101" s="5"/>
      <c r="AY101" s="5"/>
      <c r="AZ101" s="5"/>
      <c r="BA101" s="3">
        <v>44440</v>
      </c>
      <c r="BC101" s="4" t="s">
        <v>3</v>
      </c>
      <c r="BD101" s="5"/>
      <c r="BE101" s="5"/>
      <c r="BF101" s="5"/>
      <c r="BG101" s="3">
        <v>44470</v>
      </c>
      <c r="BI101" s="4" t="s">
        <v>3</v>
      </c>
      <c r="BJ101" s="5"/>
      <c r="BK101" s="5"/>
      <c r="BL101" s="5"/>
      <c r="BM101" s="3">
        <v>44501</v>
      </c>
      <c r="BO101" s="4" t="s">
        <v>3</v>
      </c>
      <c r="BP101" s="5"/>
      <c r="BQ101" s="5"/>
      <c r="BR101" s="5"/>
      <c r="BS101" s="3">
        <v>44531</v>
      </c>
    </row>
    <row r="102" spans="1:71" x14ac:dyDescent="0.25">
      <c r="A102" s="6" t="s">
        <v>4</v>
      </c>
      <c r="B102" s="7"/>
      <c r="C102" s="5"/>
      <c r="D102" s="5"/>
      <c r="G102" s="6" t="s">
        <v>4</v>
      </c>
      <c r="H102" s="7"/>
      <c r="I102" s="5"/>
      <c r="J102" s="5"/>
      <c r="M102" s="6" t="s">
        <v>4</v>
      </c>
      <c r="N102" s="7"/>
      <c r="O102" s="5"/>
      <c r="P102" s="5"/>
      <c r="S102" s="6" t="s">
        <v>4</v>
      </c>
      <c r="T102" s="7"/>
      <c r="U102" s="5"/>
      <c r="V102" s="5"/>
      <c r="Y102" s="6" t="s">
        <v>4</v>
      </c>
      <c r="Z102" s="7"/>
      <c r="AA102" s="5"/>
      <c r="AB102" s="5"/>
      <c r="AE102" s="6" t="s">
        <v>4</v>
      </c>
      <c r="AF102" s="7"/>
      <c r="AG102" s="5"/>
      <c r="AH102" s="5"/>
      <c r="AK102" s="6" t="s">
        <v>4</v>
      </c>
      <c r="AL102" s="7"/>
      <c r="AM102" s="5"/>
      <c r="AN102" s="5"/>
      <c r="AQ102" s="6" t="s">
        <v>4</v>
      </c>
      <c r="AR102" s="7"/>
      <c r="AS102" s="5"/>
      <c r="AT102" s="5"/>
      <c r="AW102" s="6" t="s">
        <v>4</v>
      </c>
      <c r="AX102" s="7"/>
      <c r="AY102" s="5"/>
      <c r="AZ102" s="5"/>
      <c r="BC102" s="6" t="s">
        <v>4</v>
      </c>
      <c r="BD102" s="7"/>
      <c r="BE102" s="5"/>
      <c r="BF102" s="5"/>
      <c r="BI102" s="6" t="s">
        <v>4</v>
      </c>
      <c r="BJ102" s="7"/>
      <c r="BK102" s="5"/>
      <c r="BL102" s="5"/>
      <c r="BO102" s="6" t="s">
        <v>4</v>
      </c>
      <c r="BP102" s="7"/>
      <c r="BQ102" s="5"/>
      <c r="BR102" s="5"/>
    </row>
    <row r="103" spans="1:71" x14ac:dyDescent="0.25">
      <c r="A103" s="6" t="s">
        <v>5</v>
      </c>
      <c r="B103" s="7"/>
      <c r="C103" s="5"/>
      <c r="D103" s="5"/>
      <c r="G103" s="6" t="s">
        <v>5</v>
      </c>
      <c r="H103" s="7"/>
      <c r="I103" s="5"/>
      <c r="J103" s="5"/>
      <c r="M103" s="6" t="s">
        <v>5</v>
      </c>
      <c r="N103" s="7"/>
      <c r="O103" s="5"/>
      <c r="P103" s="5"/>
      <c r="S103" s="6" t="s">
        <v>5</v>
      </c>
      <c r="T103" s="7"/>
      <c r="U103" s="5"/>
      <c r="V103" s="5"/>
      <c r="Y103" s="6" t="s">
        <v>5</v>
      </c>
      <c r="Z103" s="7"/>
      <c r="AA103" s="5"/>
      <c r="AB103" s="5"/>
      <c r="AE103" s="6" t="s">
        <v>5</v>
      </c>
      <c r="AF103" s="7"/>
      <c r="AG103" s="5"/>
      <c r="AH103" s="5"/>
      <c r="AK103" s="6" t="s">
        <v>5</v>
      </c>
      <c r="AL103" s="7"/>
      <c r="AM103" s="5"/>
      <c r="AN103" s="5"/>
      <c r="AQ103" s="6" t="s">
        <v>5</v>
      </c>
      <c r="AR103" s="7"/>
      <c r="AS103" s="5"/>
      <c r="AT103" s="5"/>
      <c r="AW103" s="6" t="s">
        <v>5</v>
      </c>
      <c r="AX103" s="7"/>
      <c r="AY103" s="5"/>
      <c r="AZ103" s="5"/>
      <c r="BC103" s="6" t="s">
        <v>5</v>
      </c>
      <c r="BD103" s="7"/>
      <c r="BE103" s="5"/>
      <c r="BF103" s="5"/>
      <c r="BI103" s="6" t="s">
        <v>5</v>
      </c>
      <c r="BJ103" s="7"/>
      <c r="BK103" s="5"/>
      <c r="BL103" s="5"/>
      <c r="BO103" s="6" t="s">
        <v>5</v>
      </c>
      <c r="BP103" s="7"/>
      <c r="BQ103" s="5"/>
      <c r="BR103" s="5"/>
    </row>
    <row r="104" spans="1:71" x14ac:dyDescent="0.25">
      <c r="A104" s="5"/>
      <c r="B104" s="5"/>
      <c r="C104" s="5"/>
      <c r="D104" s="5"/>
      <c r="G104" s="5"/>
      <c r="H104" s="5"/>
      <c r="I104" s="5"/>
      <c r="J104" s="5"/>
      <c r="M104" s="5"/>
      <c r="N104" s="5"/>
      <c r="O104" s="5"/>
      <c r="P104" s="5"/>
      <c r="S104" s="5"/>
      <c r="T104" s="5"/>
      <c r="U104" s="5"/>
      <c r="V104" s="5"/>
      <c r="Y104" s="5"/>
      <c r="Z104" s="5"/>
      <c r="AA104" s="5"/>
      <c r="AB104" s="5"/>
      <c r="AE104" s="5"/>
      <c r="AF104" s="5"/>
      <c r="AG104" s="5"/>
      <c r="AH104" s="5"/>
      <c r="AK104" s="5"/>
      <c r="AL104" s="5"/>
      <c r="AM104" s="5"/>
      <c r="AN104" s="5"/>
      <c r="AQ104" s="5"/>
      <c r="AR104" s="5"/>
      <c r="AS104" s="5"/>
      <c r="AT104" s="5"/>
      <c r="AW104" s="5"/>
      <c r="AX104" s="5"/>
      <c r="AY104" s="5"/>
      <c r="AZ104" s="5"/>
      <c r="BC104" s="5"/>
      <c r="BD104" s="5"/>
      <c r="BE104" s="5"/>
      <c r="BF104" s="5"/>
      <c r="BI104" s="5"/>
      <c r="BJ104" s="5"/>
      <c r="BK104" s="5"/>
      <c r="BL104" s="5"/>
      <c r="BO104" s="5"/>
      <c r="BP104" s="5"/>
      <c r="BQ104" s="5"/>
      <c r="BR104" s="5"/>
    </row>
    <row r="105" spans="1:71" x14ac:dyDescent="0.25">
      <c r="A105" s="8" t="s">
        <v>6</v>
      </c>
      <c r="B105" s="8" t="s">
        <v>7</v>
      </c>
      <c r="C105" s="8" t="s">
        <v>8</v>
      </c>
      <c r="D105" s="8" t="s">
        <v>9</v>
      </c>
      <c r="G105" s="8" t="s">
        <v>6</v>
      </c>
      <c r="H105" s="8" t="s">
        <v>7</v>
      </c>
      <c r="I105" s="8" t="s">
        <v>8</v>
      </c>
      <c r="J105" s="8" t="s">
        <v>9</v>
      </c>
      <c r="M105" s="8" t="s">
        <v>6</v>
      </c>
      <c r="N105" s="8" t="s">
        <v>7</v>
      </c>
      <c r="O105" s="8" t="s">
        <v>8</v>
      </c>
      <c r="P105" s="8" t="s">
        <v>9</v>
      </c>
      <c r="S105" s="8" t="s">
        <v>6</v>
      </c>
      <c r="T105" s="8" t="s">
        <v>7</v>
      </c>
      <c r="U105" s="8" t="s">
        <v>8</v>
      </c>
      <c r="V105" s="8" t="s">
        <v>9</v>
      </c>
      <c r="Y105" s="8" t="s">
        <v>6</v>
      </c>
      <c r="Z105" s="8" t="s">
        <v>7</v>
      </c>
      <c r="AA105" s="8" t="s">
        <v>8</v>
      </c>
      <c r="AB105" s="8" t="s">
        <v>9</v>
      </c>
      <c r="AE105" s="8" t="s">
        <v>6</v>
      </c>
      <c r="AF105" s="8" t="s">
        <v>7</v>
      </c>
      <c r="AG105" s="8" t="s">
        <v>8</v>
      </c>
      <c r="AH105" s="8" t="s">
        <v>9</v>
      </c>
      <c r="AK105" s="8" t="s">
        <v>6</v>
      </c>
      <c r="AL105" s="8" t="s">
        <v>7</v>
      </c>
      <c r="AM105" s="8" t="s">
        <v>8</v>
      </c>
      <c r="AN105" s="8" t="s">
        <v>9</v>
      </c>
      <c r="AQ105" s="8" t="s">
        <v>6</v>
      </c>
      <c r="AR105" s="8" t="s">
        <v>7</v>
      </c>
      <c r="AS105" s="8" t="s">
        <v>8</v>
      </c>
      <c r="AT105" s="8" t="s">
        <v>9</v>
      </c>
      <c r="AW105" s="8" t="s">
        <v>6</v>
      </c>
      <c r="AX105" s="8" t="s">
        <v>7</v>
      </c>
      <c r="AY105" s="8" t="s">
        <v>8</v>
      </c>
      <c r="AZ105" s="8" t="s">
        <v>9</v>
      </c>
      <c r="BC105" s="8" t="s">
        <v>6</v>
      </c>
      <c r="BD105" s="8" t="s">
        <v>7</v>
      </c>
      <c r="BE105" s="8" t="s">
        <v>8</v>
      </c>
      <c r="BF105" s="8" t="s">
        <v>9</v>
      </c>
      <c r="BI105" s="8" t="s">
        <v>6</v>
      </c>
      <c r="BJ105" s="8" t="s">
        <v>7</v>
      </c>
      <c r="BK105" s="8" t="s">
        <v>8</v>
      </c>
      <c r="BL105" s="8" t="s">
        <v>9</v>
      </c>
      <c r="BO105" s="8" t="s">
        <v>6</v>
      </c>
      <c r="BP105" s="8" t="s">
        <v>7</v>
      </c>
      <c r="BQ105" s="8" t="s">
        <v>8</v>
      </c>
      <c r="BR105" s="8" t="s">
        <v>9</v>
      </c>
    </row>
    <row r="106" spans="1:71" x14ac:dyDescent="0.25">
      <c r="A106" s="9"/>
      <c r="B106" s="9"/>
      <c r="C106" s="9"/>
      <c r="D106" s="10"/>
      <c r="G106" s="9"/>
      <c r="H106" s="9"/>
      <c r="I106" s="9"/>
      <c r="J106" s="10"/>
      <c r="M106" s="9"/>
      <c r="N106" s="9"/>
      <c r="O106" s="9"/>
      <c r="P106" s="10"/>
      <c r="S106" s="9"/>
      <c r="T106" s="9"/>
      <c r="U106" s="9"/>
      <c r="V106" s="10"/>
      <c r="Y106" s="9"/>
      <c r="Z106" s="9"/>
      <c r="AA106" s="9"/>
      <c r="AB106" s="10"/>
      <c r="AE106" s="9"/>
      <c r="AF106" s="9"/>
      <c r="AG106" s="9"/>
      <c r="AH106" s="10"/>
      <c r="AK106" s="9"/>
      <c r="AL106" s="9"/>
      <c r="AM106" s="9"/>
      <c r="AN106" s="10"/>
      <c r="AQ106" s="9"/>
      <c r="AR106" s="9"/>
      <c r="AS106" s="9"/>
      <c r="AT106" s="10"/>
      <c r="AW106" s="9"/>
      <c r="AX106" s="9"/>
      <c r="AY106" s="9"/>
      <c r="AZ106" s="10"/>
      <c r="BC106" s="9"/>
      <c r="BD106" s="9"/>
      <c r="BE106" s="9"/>
      <c r="BF106" s="10"/>
      <c r="BI106" s="9"/>
      <c r="BJ106" s="9"/>
      <c r="BK106" s="9"/>
      <c r="BL106" s="10"/>
      <c r="BO106" s="9"/>
      <c r="BP106" s="9"/>
      <c r="BQ106" s="9"/>
      <c r="BR106" s="10"/>
    </row>
    <row r="107" spans="1:71" x14ac:dyDescent="0.25">
      <c r="A107" s="5" t="s">
        <v>10</v>
      </c>
      <c r="B107" s="5"/>
      <c r="C107" s="11">
        <f>'Tarifas Riego Agricola'!$BW$5</f>
        <v>1127.9770000000001</v>
      </c>
      <c r="D107" s="15">
        <f>+C107</f>
        <v>1127.9770000000001</v>
      </c>
      <c r="E107" s="15">
        <f>+D107</f>
        <v>1127.9770000000001</v>
      </c>
      <c r="G107" s="5" t="s">
        <v>10</v>
      </c>
      <c r="H107" s="5"/>
      <c r="I107" s="11">
        <f>'Tarifas Riego Agricola'!$BX$5</f>
        <v>1127.9770000000001</v>
      </c>
      <c r="J107" s="15">
        <f>+I107</f>
        <v>1127.9770000000001</v>
      </c>
      <c r="K107" s="15">
        <f>+J107</f>
        <v>1127.9770000000001</v>
      </c>
      <c r="M107" s="5" t="s">
        <v>10</v>
      </c>
      <c r="N107" s="5"/>
      <c r="O107" s="11">
        <f>'Tarifas Riego Agricola'!$BY$5</f>
        <v>1127.9770000000001</v>
      </c>
      <c r="P107" s="15">
        <f>+O107</f>
        <v>1127.9770000000001</v>
      </c>
      <c r="Q107" s="15">
        <f>+P107</f>
        <v>1127.9770000000001</v>
      </c>
      <c r="S107" s="5" t="s">
        <v>10</v>
      </c>
      <c r="T107" s="5"/>
      <c r="U107" s="11">
        <f>'Tarifas Riego Agricola'!$BZ$5</f>
        <v>1127.9770000000001</v>
      </c>
      <c r="V107" s="15">
        <f>+U107</f>
        <v>1127.9770000000001</v>
      </c>
      <c r="W107" s="15">
        <f>+V107</f>
        <v>1127.9770000000001</v>
      </c>
      <c r="Y107" s="5" t="s">
        <v>10</v>
      </c>
      <c r="Z107" s="5"/>
      <c r="AA107" s="11">
        <f>'Tarifas Riego Agricola'!$CA$5</f>
        <v>1127.9770000000001</v>
      </c>
      <c r="AB107" s="15">
        <f>+AA107</f>
        <v>1127.9770000000001</v>
      </c>
      <c r="AC107" s="15">
        <f>+AB107</f>
        <v>1127.9770000000001</v>
      </c>
      <c r="AE107" s="5" t="s">
        <v>10</v>
      </c>
      <c r="AF107" s="5"/>
      <c r="AG107" s="11">
        <f>'Tarifas Riego Agricola'!$CB$5</f>
        <v>1127.9770000000001</v>
      </c>
      <c r="AH107" s="15">
        <f>+AG107</f>
        <v>1127.9770000000001</v>
      </c>
      <c r="AI107" s="15">
        <f>+AH107</f>
        <v>1127.9770000000001</v>
      </c>
      <c r="AK107" s="5" t="s">
        <v>10</v>
      </c>
      <c r="AL107" s="5"/>
      <c r="AM107" s="11">
        <f>'Tarifas Riego Agricola'!$CC$5</f>
        <v>1127.9770000000001</v>
      </c>
      <c r="AN107" s="15">
        <f>+AM107</f>
        <v>1127.9770000000001</v>
      </c>
      <c r="AO107" s="15">
        <f>+AN107</f>
        <v>1127.9770000000001</v>
      </c>
      <c r="AQ107" s="5" t="s">
        <v>10</v>
      </c>
      <c r="AR107" s="5"/>
      <c r="AS107" s="11">
        <f>'Tarifas Riego Agricola'!$CD$5</f>
        <v>1127.9770000000001</v>
      </c>
      <c r="AT107" s="15">
        <f>+AS107</f>
        <v>1127.9770000000001</v>
      </c>
      <c r="AU107" s="15">
        <f>+AT107</f>
        <v>1127.9770000000001</v>
      </c>
      <c r="AW107" s="5" t="s">
        <v>10</v>
      </c>
      <c r="AX107" s="5"/>
      <c r="AY107" s="11">
        <f>'Tarifas Riego Agricola'!$CE$5</f>
        <v>1127.9770000000001</v>
      </c>
      <c r="AZ107" s="15">
        <f>+AY107</f>
        <v>1127.9770000000001</v>
      </c>
      <c r="BA107" s="15">
        <f>+AZ107</f>
        <v>1127.9770000000001</v>
      </c>
      <c r="BC107" s="5" t="s">
        <v>10</v>
      </c>
      <c r="BD107" s="5"/>
      <c r="BE107" s="11">
        <f>'Tarifas Riego Agricola'!$CF$5</f>
        <v>1127.9770000000001</v>
      </c>
      <c r="BF107" s="15">
        <f>+BE107</f>
        <v>1127.9770000000001</v>
      </c>
      <c r="BG107" s="15">
        <f>+BF107</f>
        <v>1127.9770000000001</v>
      </c>
      <c r="BI107" s="5" t="s">
        <v>10</v>
      </c>
      <c r="BJ107" s="5"/>
      <c r="BK107" s="11">
        <f>'Tarifas Riego Agricola'!$CG$5</f>
        <v>1127.9770000000001</v>
      </c>
      <c r="BL107" s="15">
        <f>+BK107</f>
        <v>1127.9770000000001</v>
      </c>
      <c r="BM107" s="15">
        <f>+BL107</f>
        <v>1127.9770000000001</v>
      </c>
      <c r="BO107" s="5" t="s">
        <v>10</v>
      </c>
      <c r="BP107" s="5"/>
      <c r="BQ107" s="11">
        <f>'Tarifas Riego Agricola'!$CH$5</f>
        <v>1127.9770000000001</v>
      </c>
      <c r="BR107" s="15">
        <f>+BQ107</f>
        <v>1127.9770000000001</v>
      </c>
      <c r="BS107" s="15">
        <f>+BR107</f>
        <v>1127.9770000000001</v>
      </c>
    </row>
    <row r="108" spans="1:71" x14ac:dyDescent="0.25">
      <c r="A108" s="5" t="s">
        <v>11</v>
      </c>
      <c r="B108" s="46">
        <f>+E26</f>
        <v>17</v>
      </c>
      <c r="C108" s="11">
        <f>'Tarifas Riego Agricola'!$BW$6</f>
        <v>141.696</v>
      </c>
      <c r="D108" s="15">
        <f>+C108*B108</f>
        <v>2408.8319999999999</v>
      </c>
      <c r="E108" s="15">
        <f>+D108</f>
        <v>2408.8319999999999</v>
      </c>
      <c r="G108" s="5" t="s">
        <v>11</v>
      </c>
      <c r="H108" s="46">
        <f>+E27</f>
        <v>17</v>
      </c>
      <c r="I108" s="11">
        <f>'Tarifas Riego Agricola'!$BX$6</f>
        <v>141.696</v>
      </c>
      <c r="J108" s="15">
        <f>+I108*H108</f>
        <v>2408.8319999999999</v>
      </c>
      <c r="K108" s="15">
        <f>+J108</f>
        <v>2408.8319999999999</v>
      </c>
      <c r="M108" s="5" t="s">
        <v>11</v>
      </c>
      <c r="N108" s="46">
        <f>+E28</f>
        <v>17</v>
      </c>
      <c r="O108" s="11">
        <f>'Tarifas Riego Agricola'!$BY$6</f>
        <v>141.696</v>
      </c>
      <c r="P108" s="15">
        <f>+O108*N108</f>
        <v>2408.8319999999999</v>
      </c>
      <c r="Q108" s="15">
        <f>+P108</f>
        <v>2408.8319999999999</v>
      </c>
      <c r="S108" s="5" t="s">
        <v>11</v>
      </c>
      <c r="T108" s="46">
        <f>+E29</f>
        <v>17</v>
      </c>
      <c r="U108" s="11">
        <f>'Tarifas Riego Agricola'!$BZ$6</f>
        <v>141.696</v>
      </c>
      <c r="V108" s="15">
        <f>+U108*T108</f>
        <v>2408.8319999999999</v>
      </c>
      <c r="W108" s="15">
        <f>+V108</f>
        <v>2408.8319999999999</v>
      </c>
      <c r="Y108" s="5" t="s">
        <v>11</v>
      </c>
      <c r="Z108" s="46">
        <f>+E30</f>
        <v>17</v>
      </c>
      <c r="AA108" s="11">
        <f>'Tarifas Riego Agricola'!$CA$6</f>
        <v>141.696</v>
      </c>
      <c r="AB108" s="15">
        <f>+AA108*Z108</f>
        <v>2408.8319999999999</v>
      </c>
      <c r="AC108" s="15">
        <f>+AB108</f>
        <v>2408.8319999999999</v>
      </c>
      <c r="AE108" s="5" t="s">
        <v>11</v>
      </c>
      <c r="AF108" s="46">
        <f>+E31</f>
        <v>17</v>
      </c>
      <c r="AG108" s="11">
        <f>'Tarifas Riego Agricola'!$CB$6</f>
        <v>141.696</v>
      </c>
      <c r="AH108" s="15">
        <f>+AG108*AF108</f>
        <v>2408.8319999999999</v>
      </c>
      <c r="AI108" s="15">
        <f>+AH108</f>
        <v>2408.8319999999999</v>
      </c>
      <c r="AK108" s="5" t="s">
        <v>11</v>
      </c>
      <c r="AL108" s="46">
        <f>+E32</f>
        <v>17</v>
      </c>
      <c r="AM108" s="11">
        <f>'Tarifas Riego Agricola'!$CC$6</f>
        <v>141.696</v>
      </c>
      <c r="AN108" s="15">
        <f>+AM108*AL108</f>
        <v>2408.8319999999999</v>
      </c>
      <c r="AO108" s="15">
        <f>+AN108</f>
        <v>2408.8319999999999</v>
      </c>
      <c r="AQ108" s="5" t="s">
        <v>11</v>
      </c>
      <c r="AR108" s="46">
        <f>+E33</f>
        <v>17</v>
      </c>
      <c r="AS108" s="11">
        <f>'Tarifas Riego Agricola'!$CD$6</f>
        <v>141.696</v>
      </c>
      <c r="AT108" s="15">
        <f>+AS108*AR108</f>
        <v>2408.8319999999999</v>
      </c>
      <c r="AU108" s="15">
        <f>+AT108</f>
        <v>2408.8319999999999</v>
      </c>
      <c r="AW108" s="5" t="s">
        <v>11</v>
      </c>
      <c r="AX108" s="46">
        <f>+E34</f>
        <v>17</v>
      </c>
      <c r="AY108" s="11">
        <f>'Tarifas Riego Agricola'!$CE$6</f>
        <v>141.696</v>
      </c>
      <c r="AZ108" s="15">
        <f>+AY108*AX108</f>
        <v>2408.8319999999999</v>
      </c>
      <c r="BA108" s="15">
        <f>+AZ108</f>
        <v>2408.8319999999999</v>
      </c>
      <c r="BC108" s="5" t="s">
        <v>11</v>
      </c>
      <c r="BD108" s="46">
        <f>+E35</f>
        <v>17</v>
      </c>
      <c r="BE108" s="11">
        <f>'Tarifas Riego Agricola'!$CF$6</f>
        <v>141.696</v>
      </c>
      <c r="BF108" s="15">
        <f>+BE108*BD108</f>
        <v>2408.8319999999999</v>
      </c>
      <c r="BG108" s="15">
        <f>+BF108</f>
        <v>2408.8319999999999</v>
      </c>
      <c r="BI108" s="5" t="s">
        <v>11</v>
      </c>
      <c r="BJ108" s="46">
        <f>+E36</f>
        <v>17</v>
      </c>
      <c r="BK108" s="11">
        <f>'Tarifas Riego Agricola'!$CG$6</f>
        <v>141.696</v>
      </c>
      <c r="BL108" s="15">
        <f>+BK108*BJ108</f>
        <v>2408.8319999999999</v>
      </c>
      <c r="BM108" s="15">
        <f>+BL108</f>
        <v>2408.8319999999999</v>
      </c>
      <c r="BO108" s="5" t="s">
        <v>11</v>
      </c>
      <c r="BP108" s="46">
        <f>E37</f>
        <v>17</v>
      </c>
      <c r="BQ108" s="11">
        <f>'Tarifas Riego Agricola'!$CH$6</f>
        <v>141.696</v>
      </c>
      <c r="BR108" s="15">
        <f>+BQ108*BP108</f>
        <v>2408.8319999999999</v>
      </c>
      <c r="BS108" s="15">
        <f>+BR108</f>
        <v>2408.8319999999999</v>
      </c>
    </row>
    <row r="109" spans="1:71" x14ac:dyDescent="0.25">
      <c r="A109" s="5" t="s">
        <v>12</v>
      </c>
      <c r="B109" s="12">
        <f>+B26</f>
        <v>548.65857826384149</v>
      </c>
      <c r="C109" s="11">
        <f>'Tarifas Riego Agricola'!$BW$8</f>
        <v>4.7248999999999999</v>
      </c>
      <c r="D109" s="15">
        <f>+C109*B109</f>
        <v>2592.3569164388246</v>
      </c>
      <c r="E109" s="15">
        <f>B109*'Tarifas Riego Agricola'!$BW$20</f>
        <v>3159.9990815105953</v>
      </c>
      <c r="G109" s="5" t="s">
        <v>12</v>
      </c>
      <c r="H109" s="12">
        <f>+B27</f>
        <v>488.5930735930736</v>
      </c>
      <c r="I109" s="11">
        <f>'Tarifas Riego Agricola'!$BX$8</f>
        <v>4.7248999999999999</v>
      </c>
      <c r="J109" s="15">
        <f>+I109*H109</f>
        <v>2308.5534134199133</v>
      </c>
      <c r="K109" s="15">
        <f>H109*'Tarifas Riego Agricola'!$BX$20</f>
        <v>2814.0518073593075</v>
      </c>
      <c r="M109" s="5" t="s">
        <v>12</v>
      </c>
      <c r="N109" s="12">
        <f>+B28</f>
        <v>245.68722943722946</v>
      </c>
      <c r="O109" s="11">
        <f>'Tarifas Riego Agricola'!$BY$8</f>
        <v>4.7248999999999999</v>
      </c>
      <c r="P109" s="15">
        <f>+O109*N109</f>
        <v>1160.8475903679655</v>
      </c>
      <c r="Q109" s="15">
        <f>N109*'Tarifas Riego Agricola'!$BY$20</f>
        <v>1415.0355979437231</v>
      </c>
      <c r="S109" s="5" t="s">
        <v>12</v>
      </c>
      <c r="T109" s="12">
        <f>+B29</f>
        <v>306.29329004329003</v>
      </c>
      <c r="U109" s="11">
        <f>'Tarifas Riego Agricola'!$BZ$8</f>
        <v>4.7248999999999999</v>
      </c>
      <c r="V109" s="15">
        <f>+U109*T109</f>
        <v>1447.2051661255409</v>
      </c>
      <c r="W109" s="15">
        <f>T109*'Tarifas Riego Agricola'!$BZ$40</f>
        <v>1764.0962040043289</v>
      </c>
      <c r="Y109" s="5" t="s">
        <v>12</v>
      </c>
      <c r="Z109" s="12">
        <f>+B30</f>
        <v>65.021645021645014</v>
      </c>
      <c r="AA109" s="11">
        <f>'Tarifas Riego Agricola'!$CA$8</f>
        <v>4.8160999999999996</v>
      </c>
      <c r="AB109" s="15">
        <f>+AA109*Z109</f>
        <v>313.15074458874454</v>
      </c>
      <c r="AC109" s="15">
        <f>Z109*'Tarifas Riego Agricola'!$CA$20</f>
        <v>577.80834632034623</v>
      </c>
      <c r="AE109" s="5" t="s">
        <v>12</v>
      </c>
      <c r="AF109" s="12">
        <f>+B31</f>
        <v>129.39678742310321</v>
      </c>
      <c r="AG109" s="11">
        <f>'Tarifas Riego Agricola'!$CB$8</f>
        <v>4.8160999999999996</v>
      </c>
      <c r="AH109" s="15">
        <f>+AG109*AF109</f>
        <v>623.18786790840727</v>
      </c>
      <c r="AI109" s="15">
        <f>AF109*'Tarifas Riego Agricola'!$CB$20</f>
        <v>1149.8716117566644</v>
      </c>
      <c r="AK109" s="5" t="s">
        <v>12</v>
      </c>
      <c r="AL109" s="12">
        <f>+B32</f>
        <v>76.417748917748909</v>
      </c>
      <c r="AM109" s="11">
        <f>'Tarifas Riego Agricola'!$CC$8</f>
        <v>4.8160999999999996</v>
      </c>
      <c r="AN109" s="15">
        <f>+AM109*AL109</f>
        <v>368.0355205627705</v>
      </c>
      <c r="AO109" s="15">
        <f>AL109*'Tarifas Riego Agricola'!$CC$20</f>
        <v>679.07868398268397</v>
      </c>
      <c r="AQ109" s="5" t="s">
        <v>12</v>
      </c>
      <c r="AR109" s="12">
        <f>+B33</f>
        <v>188.45094507101086</v>
      </c>
      <c r="AS109" s="11">
        <f>'Tarifas Riego Agricola'!$CD$8</f>
        <v>4.8160999999999996</v>
      </c>
      <c r="AT109" s="15">
        <f>+AS109*AR109</f>
        <v>907.59859655649529</v>
      </c>
      <c r="AU109" s="15">
        <f>AR109*'Tarifas Riego Agricola'!$CD$20</f>
        <v>1674.6504782790309</v>
      </c>
      <c r="AW109" s="5" t="s">
        <v>12</v>
      </c>
      <c r="AX109" s="12">
        <f>+B34</f>
        <v>244.20918536872486</v>
      </c>
      <c r="AY109" s="11">
        <f>'Tarifas Riego Agricola'!$CE$8</f>
        <v>4.8160999999999996</v>
      </c>
      <c r="AZ109" s="15">
        <f>+AY109*AX109</f>
        <v>1176.1358576543157</v>
      </c>
      <c r="BA109" s="15">
        <f>AX109*'Tarifas Riego Agricola'!$CE$20</f>
        <v>2170.1405048606366</v>
      </c>
      <c r="BC109" s="5" t="s">
        <v>12</v>
      </c>
      <c r="BD109" s="12">
        <f>+B35</f>
        <v>308.66928210678208</v>
      </c>
      <c r="BE109" s="11">
        <f>'Tarifas Riego Agricola'!$CF$8</f>
        <v>4.8160999999999996</v>
      </c>
      <c r="BF109" s="15">
        <f>+BE109*BD109</f>
        <v>1486.5821295544731</v>
      </c>
      <c r="BG109" s="15">
        <f>BD109*'Tarifas Riego Agricola'!$CF$20</f>
        <v>2742.9587085137082</v>
      </c>
      <c r="BI109" s="5" t="s">
        <v>12</v>
      </c>
      <c r="BJ109" s="12">
        <f>+B36</f>
        <v>489.73788638262323</v>
      </c>
      <c r="BK109" s="11">
        <f>'Tarifas Riego Agricola'!$CG$8</f>
        <v>4.8160999999999996</v>
      </c>
      <c r="BL109" s="15">
        <f>+BK109*BJ109</f>
        <v>2358.6266346073517</v>
      </c>
      <c r="BM109" s="15">
        <f>BJ109*'Tarifas Riego Agricola'!$CG$20</f>
        <v>4352.0067535505432</v>
      </c>
      <c r="BO109" s="5" t="s">
        <v>12</v>
      </c>
      <c r="BP109" s="12">
        <f>B37</f>
        <v>646.18838763575616</v>
      </c>
      <c r="BQ109" s="11">
        <f>'Tarifas Riego Agricola'!$CH$8</f>
        <v>4.8160999999999996</v>
      </c>
      <c r="BR109" s="15">
        <f>+BQ109*BP109</f>
        <v>3112.1078936925651</v>
      </c>
      <c r="BS109" s="15">
        <f>BP109*'Tarifas Riego Agricola'!$CH$20</f>
        <v>5742.2884878863833</v>
      </c>
    </row>
    <row r="110" spans="1:71" x14ac:dyDescent="0.25">
      <c r="A110" s="5" t="s">
        <v>13</v>
      </c>
      <c r="B110" s="12">
        <f>+C26</f>
        <v>3452.8355690362268</v>
      </c>
      <c r="C110" s="11">
        <f>'Tarifas Riego Agricola'!$BW$9</f>
        <v>2.5381</v>
      </c>
      <c r="D110" s="15">
        <f>+C110*B110</f>
        <v>8763.6419577708475</v>
      </c>
      <c r="E110" s="15">
        <f>+B110*'Tarifas Riego Agricola'!$BW$21</f>
        <v>12200.594483189509</v>
      </c>
      <c r="G110" s="5" t="s">
        <v>13</v>
      </c>
      <c r="H110" s="12">
        <f>+C27</f>
        <v>2912.3755411255411</v>
      </c>
      <c r="I110" s="11">
        <f>'Tarifas Riego Agricola'!$BX$9</f>
        <v>2.5381</v>
      </c>
      <c r="J110" s="15">
        <f>+I110*H110</f>
        <v>7391.9003609307356</v>
      </c>
      <c r="K110" s="15">
        <f>+H110*'Tarifas Riego Agricola'!$BX$21</f>
        <v>10290.8789745671</v>
      </c>
      <c r="M110" s="5" t="s">
        <v>13</v>
      </c>
      <c r="N110" s="12">
        <f>+C28</f>
        <v>2761.0768398268397</v>
      </c>
      <c r="O110" s="11">
        <f>'Tarifas Riego Agricola'!$BY$9</f>
        <v>2.5381</v>
      </c>
      <c r="P110" s="15">
        <f>+O110*N110</f>
        <v>7007.8891271645016</v>
      </c>
      <c r="Q110" s="15">
        <f>+N110*'Tarifas Riego Agricola'!$BY$21</f>
        <v>9756.2650135281383</v>
      </c>
      <c r="S110" s="5" t="s">
        <v>13</v>
      </c>
      <c r="T110" s="12">
        <f>+C29</f>
        <v>1892.1320346320349</v>
      </c>
      <c r="U110" s="11">
        <f>'Tarifas Riego Agricola'!$BZ$9</f>
        <v>2.5381</v>
      </c>
      <c r="V110" s="15">
        <f>+U110*T110</f>
        <v>4802.4203170995679</v>
      </c>
      <c r="W110" s="15">
        <f>+T110*'Tarifas Riego Agricola'!$BZ$41</f>
        <v>6685.8485443722957</v>
      </c>
      <c r="Y110" s="5" t="s">
        <v>13</v>
      </c>
      <c r="Z110" s="12">
        <f>+C30</f>
        <v>1628.0047419685579</v>
      </c>
      <c r="AA110" s="11">
        <f>'Tarifas Riego Agricola'!$CA$9</f>
        <v>2.6294</v>
      </c>
      <c r="AB110" s="15">
        <f>+AA110*Z110</f>
        <v>4280.6756685321261</v>
      </c>
      <c r="AC110" s="15">
        <f>+Z110*'Tarifas Riego Agricola'!$CA$21</f>
        <v>10625.986950828777</v>
      </c>
      <c r="AE110" s="5" t="s">
        <v>13</v>
      </c>
      <c r="AF110" s="12">
        <f>+C31</f>
        <v>1062.0252335383914</v>
      </c>
      <c r="AG110" s="11">
        <f>'Tarifas Riego Agricola'!$CB$9</f>
        <v>2.6294</v>
      </c>
      <c r="AH110" s="15">
        <f>+AG110*AF110</f>
        <v>2792.489149065846</v>
      </c>
      <c r="AI110" s="15">
        <f>+AF110*'Tarifas Riego Agricola'!$CB$21</f>
        <v>6931.8386993050808</v>
      </c>
      <c r="AK110" s="5" t="s">
        <v>13</v>
      </c>
      <c r="AL110" s="12">
        <f>+C32</f>
        <v>1618.5064935064938</v>
      </c>
      <c r="AM110" s="11">
        <f>'Tarifas Riego Agricola'!$CC$9</f>
        <v>2.6294</v>
      </c>
      <c r="AN110" s="15">
        <f>+AM110*AL110</f>
        <v>4255.7009740259746</v>
      </c>
      <c r="AO110" s="15">
        <f>+AL110*'Tarifas Riego Agricola'!$CC$21</f>
        <v>10563.991883116885</v>
      </c>
      <c r="AQ110" s="5" t="s">
        <v>13</v>
      </c>
      <c r="AR110" s="12">
        <f>+C33</f>
        <v>1943.1005069491912</v>
      </c>
      <c r="AS110" s="11">
        <f>'Tarifas Riego Agricola'!$CD$9</f>
        <v>2.6294</v>
      </c>
      <c r="AT110" s="15">
        <f>+AS110*AR110</f>
        <v>5109.1884729722033</v>
      </c>
      <c r="AU110" s="15">
        <f>+AR110*'Tarifas Riego Agricola'!$CD$21</f>
        <v>12682.617008857371</v>
      </c>
      <c r="AW110" s="5" t="s">
        <v>13</v>
      </c>
      <c r="AX110" s="12">
        <f>+C34</f>
        <v>2021.7859516214783</v>
      </c>
      <c r="AY110" s="11">
        <f>'Tarifas Riego Agricola'!$CE$9</f>
        <v>2.6294</v>
      </c>
      <c r="AZ110" s="15">
        <f>+AY110*AX110</f>
        <v>5316.0839811935148</v>
      </c>
      <c r="BA110" s="15">
        <f>+AX110*'Tarifas Riego Agricola'!$CE$21</f>
        <v>13196.196906233388</v>
      </c>
      <c r="BC110" s="5" t="s">
        <v>13</v>
      </c>
      <c r="BD110" s="12">
        <f>+C35</f>
        <v>2300.6080304928992</v>
      </c>
      <c r="BE110" s="11">
        <f>'Tarifas Riego Agricola'!$CF$9</f>
        <v>2.6294</v>
      </c>
      <c r="BF110" s="15">
        <f>+BE110*BD110</f>
        <v>6049.2187553780286</v>
      </c>
      <c r="BG110" s="15">
        <f>+BD110*'Tarifas Riego Agricola'!$CF$21</f>
        <v>15016.068615027154</v>
      </c>
      <c r="BI110" s="5" t="s">
        <v>13</v>
      </c>
      <c r="BJ110" s="12">
        <f>+C36</f>
        <v>2682.4701075605685</v>
      </c>
      <c r="BK110" s="11">
        <f>'Tarifas Riego Agricola'!$CG$9</f>
        <v>2.6294</v>
      </c>
      <c r="BL110" s="15">
        <f>+BK110*BJ110</f>
        <v>7053.2869008197586</v>
      </c>
      <c r="BM110" s="15">
        <f>+BJ110*'Tarifas Riego Agricola'!$CG$21</f>
        <v>17508.48239204783</v>
      </c>
      <c r="BO110" s="5" t="s">
        <v>13</v>
      </c>
      <c r="BP110" s="12">
        <f>C37</f>
        <v>3044.029747664616</v>
      </c>
      <c r="BQ110" s="11">
        <f>'Tarifas Riego Agricola'!$CH$9</f>
        <v>2.6294</v>
      </c>
      <c r="BR110" s="15">
        <f>+BQ110*BP110</f>
        <v>8003.9718185093416</v>
      </c>
      <c r="BS110" s="15">
        <f>+BP110*'Tarifas Riego Agricola'!$CH$21</f>
        <v>19868.382163006951</v>
      </c>
    </row>
    <row r="111" spans="1:71" x14ac:dyDescent="0.25">
      <c r="A111" s="5" t="s">
        <v>14</v>
      </c>
      <c r="B111" s="12">
        <f>B109+B110</f>
        <v>4001.4941473000681</v>
      </c>
      <c r="C111" s="13">
        <v>4.1070000000000004E-3</v>
      </c>
      <c r="D111" s="15">
        <f>C111*B111</f>
        <v>16.43413646296138</v>
      </c>
      <c r="E111" s="15">
        <f>+C111*B111</f>
        <v>16.43413646296138</v>
      </c>
      <c r="G111" s="5" t="s">
        <v>14</v>
      </c>
      <c r="H111" s="12">
        <f>H109+H110</f>
        <v>3400.9686147186148</v>
      </c>
      <c r="I111" s="13">
        <v>4.1070000000000004E-3</v>
      </c>
      <c r="J111" s="15">
        <f>I111*H111</f>
        <v>13.967778100649353</v>
      </c>
      <c r="K111" s="15">
        <f>+I111*H111</f>
        <v>13.967778100649353</v>
      </c>
      <c r="M111" s="5" t="s">
        <v>14</v>
      </c>
      <c r="N111" s="12">
        <f>N109+N110</f>
        <v>3006.7640692640689</v>
      </c>
      <c r="O111" s="13">
        <v>4.1070000000000004E-3</v>
      </c>
      <c r="P111" s="15">
        <f>O111*N111</f>
        <v>12.348780032467532</v>
      </c>
      <c r="Q111" s="15">
        <f>+O111*N111</f>
        <v>12.348780032467532</v>
      </c>
      <c r="S111" s="5" t="s">
        <v>14</v>
      </c>
      <c r="T111" s="12">
        <f>T109+T110</f>
        <v>2198.4253246753251</v>
      </c>
      <c r="U111" s="13">
        <v>4.1070000000000004E-3</v>
      </c>
      <c r="V111" s="15">
        <f>U111*T111</f>
        <v>9.0289328084415619</v>
      </c>
      <c r="W111" s="15">
        <f>+U111*T111</f>
        <v>9.0289328084415619</v>
      </c>
      <c r="Y111" s="5" t="s">
        <v>14</v>
      </c>
      <c r="Z111" s="12">
        <f>Z109+Z110</f>
        <v>1693.026386990203</v>
      </c>
      <c r="AA111" s="13">
        <v>4.1070000000000004E-3</v>
      </c>
      <c r="AB111" s="15">
        <f>AA111*Z111</f>
        <v>6.9532593713687643</v>
      </c>
      <c r="AC111" s="15">
        <f>+AA111*Z111</f>
        <v>6.9532593713687643</v>
      </c>
      <c r="AE111" s="5" t="s">
        <v>14</v>
      </c>
      <c r="AF111" s="12">
        <f>AF109+AF110</f>
        <v>1191.4220209614946</v>
      </c>
      <c r="AG111" s="13">
        <v>4.1070000000000004E-3</v>
      </c>
      <c r="AH111" s="15">
        <f>AG111*AF111</f>
        <v>4.8931702400888586</v>
      </c>
      <c r="AI111" s="15">
        <f>+AG111*AF111</f>
        <v>4.8931702400888586</v>
      </c>
      <c r="AK111" s="5" t="s">
        <v>14</v>
      </c>
      <c r="AL111" s="12">
        <f>AL109+AL110</f>
        <v>1694.9242424242427</v>
      </c>
      <c r="AM111" s="13">
        <v>4.1070000000000004E-3</v>
      </c>
      <c r="AN111" s="15">
        <f>AM111*AL111</f>
        <v>6.9610538636363657</v>
      </c>
      <c r="AO111" s="15">
        <f>+AM111*AL111</f>
        <v>6.9610538636363657</v>
      </c>
      <c r="AQ111" s="5" t="s">
        <v>14</v>
      </c>
      <c r="AR111" s="12">
        <f>AR109+AR110</f>
        <v>2131.5514520202019</v>
      </c>
      <c r="AS111" s="13">
        <v>4.1070000000000004E-3</v>
      </c>
      <c r="AT111" s="15">
        <f>AS111*AR111</f>
        <v>8.7542818134469691</v>
      </c>
      <c r="AU111" s="15">
        <f>+AS111*AR111</f>
        <v>8.7542818134469691</v>
      </c>
      <c r="AW111" s="5" t="s">
        <v>14</v>
      </c>
      <c r="AX111" s="12">
        <f>AX109+AX110</f>
        <v>2265.9951369902033</v>
      </c>
      <c r="AY111" s="13">
        <v>4.1070000000000004E-3</v>
      </c>
      <c r="AZ111" s="15">
        <f>AY111*AX111</f>
        <v>9.3064420276187665</v>
      </c>
      <c r="BA111" s="15">
        <f>+AY111*AX111</f>
        <v>9.3064420276187665</v>
      </c>
      <c r="BC111" s="5" t="s">
        <v>14</v>
      </c>
      <c r="BD111" s="12">
        <f>BD109+BD110</f>
        <v>2609.2773125996814</v>
      </c>
      <c r="BE111" s="13">
        <v>4.1070000000000004E-3</v>
      </c>
      <c r="BF111" s="15">
        <f>BE111*BD111</f>
        <v>10.716301922846892</v>
      </c>
      <c r="BG111" s="15">
        <f>+BE111*BD111</f>
        <v>10.716301922846892</v>
      </c>
      <c r="BI111" s="5" t="s">
        <v>14</v>
      </c>
      <c r="BJ111" s="12">
        <f>BJ109+BJ110</f>
        <v>3172.2079939431919</v>
      </c>
      <c r="BK111" s="13">
        <v>4.1070000000000004E-3</v>
      </c>
      <c r="BL111" s="15">
        <f>BK111*BJ111</f>
        <v>13.02825823112469</v>
      </c>
      <c r="BM111" s="15">
        <f>+BK111*BJ111</f>
        <v>13.02825823112469</v>
      </c>
      <c r="BO111" s="5" t="s">
        <v>14</v>
      </c>
      <c r="BP111" s="12">
        <f>BP109+BP110</f>
        <v>3690.2181353003721</v>
      </c>
      <c r="BQ111" s="13">
        <v>4.1070000000000004E-3</v>
      </c>
      <c r="BR111" s="15">
        <f>BQ111*BP111</f>
        <v>15.155725881678629</v>
      </c>
      <c r="BS111" s="15">
        <f>+BQ111*BP111</f>
        <v>15.155725881678629</v>
      </c>
    </row>
    <row r="112" spans="1:71" x14ac:dyDescent="0.25">
      <c r="A112" s="5" t="s">
        <v>16</v>
      </c>
      <c r="B112" s="5"/>
      <c r="C112" s="15"/>
      <c r="D112" s="15">
        <f>IF('Carga de datos'!$C$11=1,IF((B109*'Tarifas Riego Agricola'!$BW$16+B110*'Tarifas Riego Agricola'!$BW$17)&gt;250*C110,(B109*'Tarifas Riego Agricola'!$BW$16+B110*'Tarifas Riego Agricola'!$BW$17),250*C110)-SUM(D107:D110),IF('Carga de datos'!$C$11=2,(IF((B109*'Tarifas Riego Agricola'!$BW$12+B110*'Tarifas Riego Agricola'!$BW$13)&gt;250*C110,(B109*'Tarifas Riego Agricola'!$BW$12+B110*'Tarifas Riego Agricola'!$BW$13),250*C110)-SUM(D107:D110)),0))</f>
        <v>-8667.6328846761789</v>
      </c>
      <c r="E112" s="15">
        <f>D112</f>
        <v>-8667.6328846761789</v>
      </c>
      <c r="F112" s="5"/>
      <c r="G112" s="5" t="s">
        <v>16</v>
      </c>
      <c r="H112" s="5"/>
      <c r="I112" s="15"/>
      <c r="J112" s="15">
        <f>IF('Carga de datos'!$C$11=1,IF((H109*'Tarifas Riego Agricola'!$BX$16+H110*'Tarifas Riego Agricola'!$BX$17)&gt;250*I110,(H109*'Tarifas Riego Agricola'!$BX$16+H110*'Tarifas Riego Agricola'!$BX$17),250*I110)-SUM(J107:J110),IF('Carga de datos'!$C$11=2,(IF((H109*'Tarifas Riego Agricola'!$BX$12+H110*'Tarifas Riego Agricola'!$BX$13)&gt;250*I110,(H109*'Tarifas Riego Agricola'!$BX$12+H110*'Tarifas Riego Agricola'!$BX$13),250*I110)-SUM(J107:J110)),0))</f>
        <v>-7899.2355070346312</v>
      </c>
      <c r="K112" s="15">
        <f>J112</f>
        <v>-7899.2355070346312</v>
      </c>
      <c r="M112" s="5" t="s">
        <v>16</v>
      </c>
      <c r="N112" s="5"/>
      <c r="O112" s="15"/>
      <c r="P112" s="15">
        <f>IF('Carga de datos'!$C$11=1,IF((N109*'Tarifas Riego Agricola'!$BY$16+N110*'Tarifas Riego Agricola'!$BY$17)&gt;250*O110,(N109*'Tarifas Riego Agricola'!$BY$16+N110*'Tarifas Riego Agricola'!$BY$17),250*O110)-SUM(P107:P110),IF('Carga de datos'!$C$11=2,(IF((N109*'Tarifas Riego Agricola'!$BY$12+N110*'Tarifas Riego Agricola'!$BY$13)&gt;250*O110,(N109*'Tarifas Riego Agricola'!$BY$12+N110*'Tarifas Riego Agricola'!$BY$13),250*O110)-SUM(P107:P110)),0))</f>
        <v>-7380.1026807359294</v>
      </c>
      <c r="Q112" s="15">
        <f>P112</f>
        <v>-7380.1026807359294</v>
      </c>
      <c r="S112" s="5" t="s">
        <v>16</v>
      </c>
      <c r="T112" s="5"/>
      <c r="U112" s="15"/>
      <c r="V112" s="15">
        <f>IF('Carga de datos'!$C$11=1,IF((T109*'Tarifas Riego Agricola'!$BZ$16+T110*'Tarifas Riego Agricola'!$BZ$17)&gt;250*U110,(T109*'Tarifas Riego Agricola'!$BZ$16+T110*'Tarifas Riego Agricola'!$BZ$17),250*U110)-SUM(V107:V110),IF('Carga de datos'!$C$11=2,(IF((T109*'Tarifas Riego Agricola'!$BZ$12+T110*'Tarifas Riego Agricola'!$BZ$13)&gt;250*U110,(T109*'Tarifas Riego Agricola'!$BZ$12+T110*'Tarifas Riego Agricola'!$BZ$13),250*U110)-SUM(V107:V110)),0))</f>
        <v>-6356.0411747835496</v>
      </c>
      <c r="W112" s="15">
        <f>V112</f>
        <v>-6356.0411747835496</v>
      </c>
      <c r="Y112" s="5" t="s">
        <v>16</v>
      </c>
      <c r="Z112" s="5"/>
      <c r="AA112" s="15"/>
      <c r="AB112" s="15">
        <f>IF('Carga de datos'!$C$11=1,IF((Z109*'Tarifas Riego Agricola'!$CA$16+Z110*'Tarifas Riego Agricola'!$CA$17)&gt;250*AA110,(Z109*'Tarifas Riego Agricola'!$CA$16+Z110*'Tarifas Riego Agricola'!$CA$17),250*AA110)-SUM(AB107:AB110),IF('Carga de datos'!$C$11=2,(IF((Z109*'Tarifas Riego Agricola'!$CA$12+Z110*'Tarifas Riego Agricola'!$CA$13)&gt;250*AA110,(Z109*'Tarifas Riego Agricola'!$CA$12+Z110*'Tarifas Riego Agricola'!$CA$13),250*AA110)-SUM(AB107:AB110)),0))</f>
        <v>-5781.663471234906</v>
      </c>
      <c r="AC112" s="15">
        <f>AB112</f>
        <v>-5781.663471234906</v>
      </c>
      <c r="AE112" s="5" t="s">
        <v>16</v>
      </c>
      <c r="AF112" s="5"/>
      <c r="AG112" s="15"/>
      <c r="AH112" s="15">
        <f>IF('Carga de datos'!$C$11=1,IF((AF109*'Tarifas Riego Agricola'!$CB$16+AF110*'Tarifas Riego Agricola'!$CB$17)&gt;250*AG110,(AF109*'Tarifas Riego Agricola'!$CB$16+AF110*'Tarifas Riego Agricola'!$CB$17),250*AG110)-SUM(AH107:AH110),IF('Carga de datos'!$C$11=2,(IF((AF109*'Tarifas Riego Agricola'!$CB$12+AF110*'Tarifas Riego Agricola'!$CB$13)&gt;250*AG110,(AF109*'Tarifas Riego Agricola'!$CB$12+AF110*'Tarifas Riego Agricola'!$CB$13),250*AG110)-SUM(AH107:AH110)),0))</f>
        <v>-5117.3096623946221</v>
      </c>
      <c r="AI112" s="15">
        <f>AH112</f>
        <v>-5117.3096623946221</v>
      </c>
      <c r="AK112" s="5" t="s">
        <v>16</v>
      </c>
      <c r="AL112" s="5"/>
      <c r="AM112" s="15"/>
      <c r="AN112" s="15">
        <f>IF('Carga de datos'!$C$11=1,IF((AL109*'Tarifas Riego Agricola'!$CC$16+AL110*'Tarifas Riego Agricola'!$CC$17)&gt;250*AM110,(AL109*'Tarifas Riego Agricola'!$CC$16+AL110*'Tarifas Riego Agricola'!$CC$17),250*AM110)-SUM(AN107:AN110),IF('Carga de datos'!$C$11=2,(IF((AL109*'Tarifas Riego Agricola'!$CC$12+AL110*'Tarifas Riego Agricola'!$CC$13)&gt;250*AM110,(AL109*'Tarifas Riego Agricola'!$CC$12+AL110*'Tarifas Riego Agricola'!$CC$13),250*AM110)-SUM(AN107:AN110)),0))</f>
        <v>-5784.2806937229434</v>
      </c>
      <c r="AO112" s="15">
        <f>AN112</f>
        <v>-5784.2806937229434</v>
      </c>
      <c r="AQ112" s="5" t="s">
        <v>16</v>
      </c>
      <c r="AR112" s="5"/>
      <c r="AS112" s="15"/>
      <c r="AT112" s="15">
        <f>IF('Carga de datos'!$C$11=1,IF((AR109*'Tarifas Riego Agricola'!$CD$16+AR110*'Tarifas Riego Agricola'!$CD$17)&gt;250*AS110,(AR109*'Tarifas Riego Agricola'!$CD$16+AR110*'Tarifas Riego Agricola'!$CD$17),250*AS110)-SUM(AT107:AT110),IF('Carga de datos'!$C$11=2,(IF((AR109*'Tarifas Riego Agricola'!$CD$12+AR110*'Tarifas Riego Agricola'!$CD$13)&gt;250*AS110,(AR109*'Tarifas Riego Agricola'!$CD$12+AR110*'Tarifas Riego Agricola'!$CD$13),250*AS110)-SUM(AT107:AT110)),0))</f>
        <v>-6364.070818209113</v>
      </c>
      <c r="AU112" s="15">
        <f>AT112</f>
        <v>-6364.070818209113</v>
      </c>
      <c r="AW112" s="5" t="s">
        <v>16</v>
      </c>
      <c r="AX112" s="5"/>
      <c r="AY112" s="15"/>
      <c r="AZ112" s="15">
        <f>IF('Carga de datos'!$C$11=1,IF((AX109*'Tarifas Riego Agricola'!$CE$16+AX110*'Tarifas Riego Agricola'!$CE$17)&gt;250*AY110,(AX109*'Tarifas Riego Agricola'!$CE$16+AX110*'Tarifas Riego Agricola'!$CE$17),250*AY110)-SUM(AZ107:AZ110),IF('Carga de datos'!$C$11=2,(IF((AX109*'Tarifas Riego Agricola'!$CE$12+AX110*'Tarifas Riego Agricola'!$CE$13)&gt;250*AY110,(AX109*'Tarifas Riego Agricola'!$CE$12+AX110*'Tarifas Riego Agricola'!$CE$13),250*AY110)-SUM(AZ107:AZ110)),0))</f>
        <v>-6542.7856153439952</v>
      </c>
      <c r="BA112" s="15">
        <f>AZ112</f>
        <v>-6542.7856153439952</v>
      </c>
      <c r="BC112" s="5" t="s">
        <v>16</v>
      </c>
      <c r="BD112" s="5"/>
      <c r="BE112" s="15"/>
      <c r="BF112" s="15">
        <f>IF('Carga de datos'!$C$11=1,IF((BD109*'Tarifas Riego Agricola'!$CF$16+BD110*'Tarifas Riego Agricola'!$CF$17)&gt;250*BE110,(BD109*'Tarifas Riego Agricola'!$CF$16+BD110*'Tarifas Riego Agricola'!$CF$17),250*BE110)-SUM(BF107:BF110),IF('Carga de datos'!$C$11=2,(IF((BD109*'Tarifas Riego Agricola'!$CF$12+BD110*'Tarifas Riego Agricola'!$CF$13)&gt;250*BE110,(BD109*'Tarifas Riego Agricola'!$CF$12+BD110*'Tarifas Riego Agricola'!$CF$13),250*BE110)-SUM(BF107:BF110)),0))</f>
        <v>-6998.4141621928884</v>
      </c>
      <c r="BG112" s="15">
        <f>BF112</f>
        <v>-6998.4141621928884</v>
      </c>
      <c r="BI112" s="5" t="s">
        <v>16</v>
      </c>
      <c r="BJ112" s="5"/>
      <c r="BK112" s="15"/>
      <c r="BL112" s="15">
        <f>IF('Carga de datos'!$C$11=1,IF((BJ109*'Tarifas Riego Agricola'!$CG$16+BJ110*'Tarifas Riego Agricola'!$CG$17)&gt;250*BK110,(BJ109*'Tarifas Riego Agricola'!$CG$16+BJ110*'Tarifas Riego Agricola'!$CG$17),250*BK110)-SUM(BL107:BL110),IF('Carga de datos'!$C$11=2,(IF((BJ109*'Tarifas Riego Agricola'!$CG$12+BJ110*'Tarifas Riego Agricola'!$CG$13)&gt;250*BK110,(BJ109*'Tarifas Riego Agricola'!$CG$12+BJ110*'Tarifas Riego Agricola'!$CG$13),250*BK110)-SUM(BL107:BL110)),0))</f>
        <v>-7746.2465839598999</v>
      </c>
      <c r="BM112" s="15">
        <f>BL112</f>
        <v>-7746.2465839598999</v>
      </c>
      <c r="BO112" s="5" t="s">
        <v>16</v>
      </c>
      <c r="BP112" s="5"/>
      <c r="BQ112" s="15"/>
      <c r="BR112" s="15">
        <f>IF('Carga de datos'!$C$11=1,IF((BP109*'Tarifas Riego Agricola'!$CH$16+BP110*'Tarifas Riego Agricola'!$CH$17)&gt;250*BQ110,(BP109*'Tarifas Riego Agricola'!$CH$16+BP110*'Tarifas Riego Agricola'!$CH$17),250*BQ110)-SUM(BR107:BR110),IF('Carga de datos'!$C$11=2,(IF((BP109*'Tarifas Riego Agricola'!$CH$12+BP110*'Tarifas Riego Agricola'!$CH$13)&gt;250*BQ110,(BP109*'Tarifas Riego Agricola'!$CH$12+BP110*'Tarifas Riego Agricola'!$CH$13),250*BQ110)-SUM(BR107:BR110)),0))</f>
        <v>-8434.3132368041333</v>
      </c>
      <c r="BS112" s="15">
        <f>BR112</f>
        <v>-8434.3132368041333</v>
      </c>
    </row>
    <row r="113" spans="1:71" x14ac:dyDescent="0.25">
      <c r="A113" s="5" t="s">
        <v>15</v>
      </c>
      <c r="B113" s="14">
        <v>0.03</v>
      </c>
      <c r="C113" s="15"/>
      <c r="D113" s="15">
        <f>SUM(D107:D112)*((100/97)-1)</f>
        <v>193.03945750504434</v>
      </c>
      <c r="E113" s="15">
        <f>D113</f>
        <v>193.03945750504434</v>
      </c>
      <c r="F113" s="16"/>
      <c r="G113" s="5" t="s">
        <v>15</v>
      </c>
      <c r="H113" s="14">
        <v>0.03</v>
      </c>
      <c r="I113" s="15"/>
      <c r="J113" s="15">
        <f>SUM(J107:J112)*((100/97)-1)</f>
        <v>165.5256199613396</v>
      </c>
      <c r="K113" s="15">
        <f>J113</f>
        <v>165.5256199613396</v>
      </c>
      <c r="M113" s="5" t="s">
        <v>15</v>
      </c>
      <c r="N113" s="14">
        <v>0.03</v>
      </c>
      <c r="O113" s="15"/>
      <c r="P113" s="15">
        <f>SUM(P107:P112)*((100/97)-1)</f>
        <v>134.1585097988347</v>
      </c>
      <c r="Q113" s="15">
        <f>P113</f>
        <v>134.1585097988347</v>
      </c>
      <c r="S113" s="5" t="s">
        <v>15</v>
      </c>
      <c r="T113" s="14">
        <v>0.03</v>
      </c>
      <c r="U113" s="15"/>
      <c r="V113" s="15">
        <f>SUM(V107:V112)*((100/97)-1)</f>
        <v>106.37388374999964</v>
      </c>
      <c r="W113" s="15">
        <f>V113</f>
        <v>106.37388374999964</v>
      </c>
      <c r="Y113" s="5" t="s">
        <v>15</v>
      </c>
      <c r="Z113" s="14">
        <v>0.03</v>
      </c>
      <c r="AA113" s="15"/>
      <c r="AB113" s="15">
        <f>SUM(AB107:AB112)*((100/97)-1)</f>
        <v>72.863666018267779</v>
      </c>
      <c r="AC113" s="15">
        <f>AB113</f>
        <v>72.863666018267779</v>
      </c>
      <c r="AE113" s="5" t="s">
        <v>15</v>
      </c>
      <c r="AF113" s="14">
        <v>0.03</v>
      </c>
      <c r="AG113" s="15"/>
      <c r="AH113" s="15">
        <f>SUM(AH107:AH112)*((100/97)-1)</f>
        <v>56.909366747001442</v>
      </c>
      <c r="AI113" s="15">
        <f>AH113</f>
        <v>56.909366747001442</v>
      </c>
      <c r="AK113" s="5" t="s">
        <v>15</v>
      </c>
      <c r="AL113" s="14">
        <v>0.03</v>
      </c>
      <c r="AM113" s="15"/>
      <c r="AN113" s="15">
        <f>SUM(AN107:AN112)*((100/97)-1)</f>
        <v>73.708016125652449</v>
      </c>
      <c r="AO113" s="15">
        <f>AN113</f>
        <v>73.708016125652449</v>
      </c>
      <c r="AQ113" s="5" t="s">
        <v>15</v>
      </c>
      <c r="AR113" s="14">
        <v>0.03</v>
      </c>
      <c r="AS113" s="15"/>
      <c r="AT113" s="15">
        <f>SUM(AT107:AT112)*((100/97)-1)</f>
        <v>98.915861849474879</v>
      </c>
      <c r="AU113" s="15">
        <f>AT113</f>
        <v>98.915861849474879</v>
      </c>
      <c r="AW113" s="5" t="s">
        <v>15</v>
      </c>
      <c r="AX113" s="14">
        <v>0.03</v>
      </c>
      <c r="AY113" s="15"/>
      <c r="AZ113" s="15">
        <f>SUM(AZ107:AZ112)*((100/97)-1)</f>
        <v>108.1097834700446</v>
      </c>
      <c r="BA113" s="15">
        <f>AZ113</f>
        <v>108.1097834700446</v>
      </c>
      <c r="BC113" s="5" t="s">
        <v>15</v>
      </c>
      <c r="BD113" s="14">
        <v>0.03</v>
      </c>
      <c r="BE113" s="15"/>
      <c r="BF113" s="15">
        <f>SUM(BF107:BF112)*((100/97)-1)</f>
        <v>126.33748529883854</v>
      </c>
      <c r="BG113" s="15">
        <f>BF113</f>
        <v>126.33748529883854</v>
      </c>
      <c r="BI113" s="5" t="s">
        <v>15</v>
      </c>
      <c r="BJ113" s="14">
        <v>0.03</v>
      </c>
      <c r="BK113" s="15"/>
      <c r="BL113" s="15">
        <f>SUM(BL107:BL112)*((100/97)-1)</f>
        <v>161.30425390819536</v>
      </c>
      <c r="BM113" s="15">
        <f>BL113</f>
        <v>161.30425390819536</v>
      </c>
      <c r="BO113" s="5" t="s">
        <v>15</v>
      </c>
      <c r="BP113" s="14">
        <v>0.03</v>
      </c>
      <c r="BQ113" s="15"/>
      <c r="BR113" s="15">
        <f>SUM(BR107:BR112)*((100/97)-1)</f>
        <v>192.79581034884839</v>
      </c>
      <c r="BS113" s="15">
        <f>BR113</f>
        <v>192.79581034884839</v>
      </c>
    </row>
    <row r="114" spans="1:71" x14ac:dyDescent="0.25">
      <c r="A114" s="16" t="s">
        <v>17</v>
      </c>
      <c r="B114" s="16"/>
      <c r="C114" s="17"/>
      <c r="D114" s="35">
        <f>IF('Carga de datos'!$C$11=3,IF((SUM(D107:D113)-'Calculos Sin Estabilizacion'!D113)&gt;250*'Calculos Sin Estabilizacion'!C110,SUM(D107:D113),250*'Calculos Sin Estabilizacion'!C110+250*'Calculos Sin Estabilizacion'!C110*((100/97)-1)),SUM(D107:D113))</f>
        <v>6434.6485835015001</v>
      </c>
      <c r="E114" s="35">
        <f>IF('Carga de datos'!$C$11=3,IF((SUM(E107:E113)-'Calculos Sin Estabilizacion'!E113)&gt;250*'Calculos Sin Estabilizacion'!C110,SUM(E107:E113),250*'Calculos Sin Estabilizacion'!C110+250*'Calculos Sin Estabilizacion'!C110*((100/97)-1)),SUM(E107:E113))</f>
        <v>10439.243273991931</v>
      </c>
      <c r="F114" s="5"/>
      <c r="G114" s="16" t="s">
        <v>17</v>
      </c>
      <c r="H114" s="16"/>
      <c r="I114" s="17"/>
      <c r="J114" s="35">
        <f>IF('Carga de datos'!$C$11=3,IF((SUM(J107:J113)-'Calculos Sin Estabilizacion'!J113)&gt;250*'Calculos Sin Estabilizacion'!I110,SUM(J107:J113),250*'Calculos Sin Estabilizacion'!I110+250*'Calculos Sin Estabilizacion'!I110*((100/97)-1)),SUM(J107:J113))</f>
        <v>5517.520665378006</v>
      </c>
      <c r="K114" s="35">
        <f>IF('Carga de datos'!$C$11=3,IF((SUM(K107:K113)-'Calculos Sin Estabilizacion'!K113)&gt;250*'Calculos Sin Estabilizacion'!I110,SUM(K107:K113),250*'Calculos Sin Estabilizacion'!I110+250*'Calculos Sin Estabilizacion'!I110*((100/97)-1)),SUM(K107:K113))</f>
        <v>8921.9976729537666</v>
      </c>
      <c r="M114" s="16" t="s">
        <v>17</v>
      </c>
      <c r="N114" s="16"/>
      <c r="O114" s="17"/>
      <c r="P114" s="35">
        <f>IF('Carga de datos'!$C$11=3,IF((SUM(P107:P113)-'Calculos Sin Estabilizacion'!P113)&gt;250*'Calculos Sin Estabilizacion'!O110,SUM(P107:P113),250*'Calculos Sin Estabilizacion'!O110+250*'Calculos Sin Estabilizacion'!O110*((100/97)-1)),SUM(P107:P113))</f>
        <v>4471.9503266278389</v>
      </c>
      <c r="Q114" s="35">
        <f>IF('Carga de datos'!$C$11=3,IF((SUM(Q107:Q113)-'Calculos Sin Estabilizacion'!Q113)&gt;250*'Calculos Sin Estabilizacion'!O110,SUM(Q107:Q113),250*'Calculos Sin Estabilizacion'!O110+250*'Calculos Sin Estabilizacion'!O110*((100/97)-1)),SUM(Q107:Q113))</f>
        <v>7474.5142205672346</v>
      </c>
      <c r="S114" s="16" t="s">
        <v>17</v>
      </c>
      <c r="T114" s="16"/>
      <c r="U114" s="17"/>
      <c r="V114" s="35">
        <f>IF('Carga de datos'!$C$11=3,IF((SUM(V107:V113)-'Calculos Sin Estabilizacion'!V113)&gt;250*'Calculos Sin Estabilizacion'!U110,SUM(V107:V113),250*'Calculos Sin Estabilizacion'!U110+250*'Calculos Sin Estabilizacion'!U110*((100/97)-1)),SUM(V107:V113))</f>
        <v>3545.7961249999998</v>
      </c>
      <c r="W114" s="35">
        <f>IF('Carga de datos'!$C$11=3,IF((SUM(W107:W113)-'Calculos Sin Estabilizacion'!W113)&gt;250*'Calculos Sin Estabilizacion'!U110,SUM(W107:W113),250*'Calculos Sin Estabilizacion'!U110+250*'Calculos Sin Estabilizacion'!U110*((100/97)-1)),SUM(W107:W113))</f>
        <v>5746.1153901515163</v>
      </c>
      <c r="Y114" s="16" t="s">
        <v>17</v>
      </c>
      <c r="Z114" s="16"/>
      <c r="AA114" s="17"/>
      <c r="AB114" s="35">
        <f>IF('Carga de datos'!$C$11=3,IF((SUM(AB107:AB113)-'Calculos Sin Estabilizacion'!AB113)&gt;250*'Calculos Sin Estabilizacion'!AA110,SUM(AB107:AB113),250*'Calculos Sin Estabilizacion'!AA110+250*'Calculos Sin Estabilizacion'!AA110*((100/97)-1)),SUM(AB107:AB113))</f>
        <v>2428.7888672756012</v>
      </c>
      <c r="AC114" s="35">
        <f>IF('Carga de datos'!$C$11=3,IF((SUM(AC107:AC113)-'Calculos Sin Estabilizacion'!AC113)&gt;250*'Calculos Sin Estabilizacion'!AA110,SUM(AC107:AC113),250*'Calculos Sin Estabilizacion'!AA110+250*'Calculos Sin Estabilizacion'!AA110*((100/97)-1)),SUM(AC107:AC113))</f>
        <v>9038.7577513038541</v>
      </c>
      <c r="AE114" s="16" t="s">
        <v>17</v>
      </c>
      <c r="AF114" s="16"/>
      <c r="AG114" s="17"/>
      <c r="AH114" s="35">
        <f>IF('Carga de datos'!$C$11=3,IF((SUM(AH107:AH113)-'Calculos Sin Estabilizacion'!AH113)&gt;250*'Calculos Sin Estabilizacion'!AG110,SUM(AH107:AH113),250*'Calculos Sin Estabilizacion'!AG110+250*'Calculos Sin Estabilizacion'!AG110*((100/97)-1)),SUM(AH107:AH113))</f>
        <v>1896.9788915667214</v>
      </c>
      <c r="AI114" s="35">
        <f>IF('Carga de datos'!$C$11=3,IF((SUM(AI107:AI113)-'Calculos Sin Estabilizacion'!AI113)&gt;250*'Calculos Sin Estabilizacion'!AG110,SUM(AI107:AI113),250*'Calculos Sin Estabilizacion'!AG110+250*'Calculos Sin Estabilizacion'!AG110*((100/97)-1)),SUM(AI107:AI113))</f>
        <v>6563.0121856542146</v>
      </c>
      <c r="AK114" s="16" t="s">
        <v>17</v>
      </c>
      <c r="AL114" s="16"/>
      <c r="AM114" s="17"/>
      <c r="AN114" s="35">
        <f>IF('Carga de datos'!$C$11=3,IF((SUM(AN107:AN113)-'Calculos Sin Estabilizacion'!AN113)&gt;250*'Calculos Sin Estabilizacion'!AM110,SUM(AN107:AN113),250*'Calculos Sin Estabilizacion'!AM110+250*'Calculos Sin Estabilizacion'!AM110*((100/97)-1)),SUM(AN107:AN113))</f>
        <v>2456.9338708550904</v>
      </c>
      <c r="AO114" s="35">
        <f>IF('Carga de datos'!$C$11=3,IF((SUM(AO107:AO113)-'Calculos Sin Estabilizacion'!AO113)&gt;250*'Calculos Sin Estabilizacion'!AM110,SUM(AO107:AO113),250*'Calculos Sin Estabilizacion'!AM110+250*'Calculos Sin Estabilizacion'!AM110*((100/97)-1)),SUM(AO107:AO113))</f>
        <v>9076.2679433659159</v>
      </c>
      <c r="AQ114" s="16" t="s">
        <v>17</v>
      </c>
      <c r="AR114" s="16"/>
      <c r="AS114" s="17"/>
      <c r="AT114" s="35">
        <f>IF('Carga de datos'!$C$11=3,IF((SUM(AT107:AT113)-'Calculos Sin Estabilizacion'!AT113)&gt;250*'Calculos Sin Estabilizacion'!AS110,SUM(AT107:AT113),250*'Calculos Sin Estabilizacion'!AS110+250*'Calculos Sin Estabilizacion'!AS110*((100/97)-1)),SUM(AT107:AT113))</f>
        <v>3297.1953949825074</v>
      </c>
      <c r="AU114" s="35">
        <f>IF('Carga de datos'!$C$11=3,IF((SUM(AU107:AU113)-'Calculos Sin Estabilizacion'!AU113)&gt;250*'Calculos Sin Estabilizacion'!AS110,SUM(AU107:AU113),250*'Calculos Sin Estabilizacion'!AS110+250*'Calculos Sin Estabilizacion'!AS110*((100/97)-1)),SUM(AU107:AU113))</f>
        <v>11637.675812590209</v>
      </c>
      <c r="AW114" s="16" t="s">
        <v>17</v>
      </c>
      <c r="AX114" s="16"/>
      <c r="AY114" s="17"/>
      <c r="AZ114" s="35">
        <f>IF('Carga de datos'!$C$11=3,IF((SUM(AZ107:AZ113)-'Calculos Sin Estabilizacion'!AZ113)&gt;250*'Calculos Sin Estabilizacion'!AY110,SUM(AZ107:AZ113),250*'Calculos Sin Estabilizacion'!AY110+250*'Calculos Sin Estabilizacion'!AY110*((100/97)-1)),SUM(AZ107:AZ113))</f>
        <v>3603.6594490014991</v>
      </c>
      <c r="BA114" s="35">
        <f>IF('Carga de datos'!$C$11=3,IF((SUM(BA107:BA113)-'Calculos Sin Estabilizacion'!BA113)&gt;250*'Calculos Sin Estabilizacion'!AY110,SUM(BA107:BA113),250*'Calculos Sin Estabilizacion'!AY110+250*'Calculos Sin Estabilizacion'!AY110*((100/97)-1)),SUM(BA107:BA113))</f>
        <v>12477.777021247695</v>
      </c>
      <c r="BC114" s="16" t="s">
        <v>17</v>
      </c>
      <c r="BD114" s="16"/>
      <c r="BE114" s="17"/>
      <c r="BF114" s="35">
        <f>IF('Carga de datos'!$C$11=3,IF((SUM(BF107:BF113)-'Calculos Sin Estabilizacion'!BF113)&gt;250*'Calculos Sin Estabilizacion'!BE110,SUM(BF107:BF113),250*'Calculos Sin Estabilizacion'!BE110+250*'Calculos Sin Estabilizacion'!BE110*((100/97)-1)),SUM(BF107:BF113))</f>
        <v>4211.2495099612988</v>
      </c>
      <c r="BG114" s="35">
        <f>IF('Carga de datos'!$C$11=3,IF((SUM(BG107:BG113)-'Calculos Sin Estabilizacion'!BG113)&gt;250*'Calculos Sin Estabilizacion'!BE110,SUM(BG107:BG113),250*'Calculos Sin Estabilizacion'!BE110+250*'Calculos Sin Estabilizacion'!BE110*((100/97)-1)),SUM(BG107:BG113))</f>
        <v>14434.475948569658</v>
      </c>
      <c r="BI114" s="16" t="s">
        <v>17</v>
      </c>
      <c r="BJ114" s="16"/>
      <c r="BK114" s="17"/>
      <c r="BL114" s="35">
        <f>IF('Carga de datos'!$C$11=3,IF((SUM(BL107:BL113)-'Calculos Sin Estabilizacion'!BL113)&gt;250*'Calculos Sin Estabilizacion'!BK110,SUM(BL107:BL113),250*'Calculos Sin Estabilizacion'!BK110+250*'Calculos Sin Estabilizacion'!BK110*((100/97)-1)),SUM(BL107:BL113))</f>
        <v>5376.8084636065305</v>
      </c>
      <c r="BM114" s="35">
        <f>IF('Carga de datos'!$C$11=3,IF((SUM(BM107:BM113)-'Calculos Sin Estabilizacion'!BM113)&gt;250*'Calculos Sin Estabilizacion'!BK110,SUM(BM107:BM113),250*'Calculos Sin Estabilizacion'!BK110+250*'Calculos Sin Estabilizacion'!BK110*((100/97)-1)),SUM(BM107:BM113))</f>
        <v>17825.384073777794</v>
      </c>
      <c r="BO114" s="16" t="s">
        <v>17</v>
      </c>
      <c r="BP114" s="16"/>
      <c r="BQ114" s="17"/>
      <c r="BR114" s="35">
        <f>IF('Carga de datos'!$C$11=3,IF((SUM(BR107:BR113)-'Calculos Sin Estabilizacion'!BR113)&gt;250*'Calculos Sin Estabilizacion'!BQ110,SUM(BR107:BR113),250*'Calculos Sin Estabilizacion'!BQ110+250*'Calculos Sin Estabilizacion'!BQ110*((100/97)-1)),SUM(BR107:BR113))</f>
        <v>6426.5270116283018</v>
      </c>
      <c r="BS114" s="35">
        <f>IF('Carga de datos'!$C$11=3,IF((SUM(BS107:BS113)-'Calculos Sin Estabilizacion'!BS113)&gt;250*'Calculos Sin Estabilizacion'!BQ110,SUM(BS107:BS113),250*'Calculos Sin Estabilizacion'!BQ110+250*'Calculos Sin Estabilizacion'!BQ110*((100/97)-1)),SUM(BS107:BS113))</f>
        <v>20921.117950319731</v>
      </c>
    </row>
    <row r="115" spans="1:71" x14ac:dyDescent="0.25">
      <c r="A115" s="5" t="s">
        <v>18</v>
      </c>
      <c r="B115" s="18">
        <v>0.27</v>
      </c>
      <c r="C115" s="15"/>
      <c r="D115" s="15">
        <f>+D114*B115</f>
        <v>1737.3551175454052</v>
      </c>
      <c r="E115" s="26"/>
      <c r="F115" s="5"/>
      <c r="G115" s="5" t="s">
        <v>18</v>
      </c>
      <c r="H115" s="18">
        <v>0.27</v>
      </c>
      <c r="I115" s="15"/>
      <c r="J115" s="15">
        <f>+J114*H115</f>
        <v>1489.7305796520618</v>
      </c>
      <c r="K115" s="26"/>
      <c r="M115" s="5" t="s">
        <v>18</v>
      </c>
      <c r="N115" s="18">
        <v>0.27</v>
      </c>
      <c r="O115" s="15"/>
      <c r="P115" s="15">
        <f>+P114*N115</f>
        <v>1207.4265881895167</v>
      </c>
      <c r="Q115" s="26"/>
      <c r="S115" s="5" t="s">
        <v>18</v>
      </c>
      <c r="T115" s="18">
        <v>0.27</v>
      </c>
      <c r="U115" s="15"/>
      <c r="V115" s="15">
        <f>+V114*T115</f>
        <v>957.36495375000004</v>
      </c>
      <c r="W115" s="26"/>
      <c r="Y115" s="5" t="s">
        <v>18</v>
      </c>
      <c r="Z115" s="18">
        <v>0.27</v>
      </c>
      <c r="AA115" s="15"/>
      <c r="AB115" s="15">
        <f>+AB114*Z115</f>
        <v>655.77299416441235</v>
      </c>
      <c r="AC115" s="26"/>
      <c r="AE115" s="5" t="s">
        <v>18</v>
      </c>
      <c r="AF115" s="18">
        <v>0.27</v>
      </c>
      <c r="AG115" s="15"/>
      <c r="AH115" s="15">
        <f>+AH114*AF115</f>
        <v>512.18430072301476</v>
      </c>
      <c r="AI115" s="26"/>
      <c r="AK115" s="5" t="s">
        <v>18</v>
      </c>
      <c r="AL115" s="18">
        <v>0.27</v>
      </c>
      <c r="AM115" s="15"/>
      <c r="AN115" s="15">
        <f>+AN114*AL115</f>
        <v>663.3721451308744</v>
      </c>
      <c r="AO115" s="26"/>
      <c r="AQ115" s="5" t="s">
        <v>18</v>
      </c>
      <c r="AR115" s="18">
        <v>0.27</v>
      </c>
      <c r="AS115" s="15"/>
      <c r="AT115" s="15">
        <f>+AT114*AR115</f>
        <v>890.24275664527704</v>
      </c>
      <c r="AU115" s="26"/>
      <c r="AW115" s="5" t="s">
        <v>18</v>
      </c>
      <c r="AX115" s="18">
        <v>0.27</v>
      </c>
      <c r="AY115" s="15"/>
      <c r="AZ115" s="15">
        <f>+AZ114*AX115</f>
        <v>972.98805123040484</v>
      </c>
      <c r="BA115" s="26"/>
      <c r="BC115" s="5" t="s">
        <v>18</v>
      </c>
      <c r="BD115" s="18">
        <v>0.27</v>
      </c>
      <c r="BE115" s="15"/>
      <c r="BF115" s="15">
        <f>+BF114*BD115</f>
        <v>1137.0373676895508</v>
      </c>
      <c r="BG115" s="26"/>
      <c r="BI115" s="5" t="s">
        <v>18</v>
      </c>
      <c r="BJ115" s="18">
        <v>0.27</v>
      </c>
      <c r="BK115" s="15"/>
      <c r="BL115" s="15">
        <f>+BL114*BJ115</f>
        <v>1451.7382851737634</v>
      </c>
      <c r="BM115" s="26"/>
      <c r="BO115" s="5" t="s">
        <v>18</v>
      </c>
      <c r="BP115" s="18">
        <v>0.27</v>
      </c>
      <c r="BQ115" s="15"/>
      <c r="BR115" s="15">
        <f>+BR114*BP115</f>
        <v>1735.1622931396416</v>
      </c>
      <c r="BS115" s="26"/>
    </row>
    <row r="116" spans="1:71" x14ac:dyDescent="0.25">
      <c r="A116" s="5" t="s">
        <v>19</v>
      </c>
      <c r="B116" s="19">
        <v>1.4999999999999999E-2</v>
      </c>
      <c r="C116" s="15"/>
      <c r="D116" s="15">
        <f>E114*B116</f>
        <v>156.58864910987896</v>
      </c>
      <c r="E116" s="15"/>
      <c r="F116" s="5"/>
      <c r="G116" s="5" t="s">
        <v>19</v>
      </c>
      <c r="H116" s="19">
        <v>1.4999999999999999E-2</v>
      </c>
      <c r="I116" s="15"/>
      <c r="J116" s="15">
        <f>K114*H116</f>
        <v>133.82996509430649</v>
      </c>
      <c r="K116" s="15"/>
      <c r="M116" s="5" t="s">
        <v>19</v>
      </c>
      <c r="N116" s="19">
        <v>1.4999999999999999E-2</v>
      </c>
      <c r="O116" s="15"/>
      <c r="P116" s="15">
        <f>Q114*N116</f>
        <v>112.11771330850851</v>
      </c>
      <c r="Q116" s="15"/>
      <c r="S116" s="5" t="s">
        <v>19</v>
      </c>
      <c r="T116" s="19">
        <v>1.4999999999999999E-2</v>
      </c>
      <c r="U116" s="15"/>
      <c r="V116" s="15">
        <f>W114*T116</f>
        <v>86.191730852272741</v>
      </c>
      <c r="W116" s="15"/>
      <c r="Y116" s="5" t="s">
        <v>19</v>
      </c>
      <c r="Z116" s="19">
        <v>1.4999999999999999E-2</v>
      </c>
      <c r="AA116" s="15"/>
      <c r="AB116" s="15">
        <f>AC114*Z116</f>
        <v>135.5813662695578</v>
      </c>
      <c r="AC116" s="15"/>
      <c r="AE116" s="5" t="s">
        <v>19</v>
      </c>
      <c r="AF116" s="19">
        <v>1.4999999999999999E-2</v>
      </c>
      <c r="AG116" s="15"/>
      <c r="AH116" s="15">
        <f>AI114*AF116</f>
        <v>98.445182784813213</v>
      </c>
      <c r="AI116" s="15"/>
      <c r="AK116" s="5" t="s">
        <v>19</v>
      </c>
      <c r="AL116" s="19">
        <v>1.4999999999999999E-2</v>
      </c>
      <c r="AM116" s="15"/>
      <c r="AN116" s="15">
        <f>AO114*AL116</f>
        <v>136.14401915048873</v>
      </c>
      <c r="AO116" s="15"/>
      <c r="AQ116" s="5" t="s">
        <v>19</v>
      </c>
      <c r="AR116" s="19">
        <v>1.4999999999999999E-2</v>
      </c>
      <c r="AS116" s="15"/>
      <c r="AT116" s="15">
        <f>AU114*AR116</f>
        <v>174.56513718885313</v>
      </c>
      <c r="AU116" s="15"/>
      <c r="AW116" s="5" t="s">
        <v>19</v>
      </c>
      <c r="AX116" s="19">
        <v>1.4999999999999999E-2</v>
      </c>
      <c r="AY116" s="15"/>
      <c r="AZ116" s="15">
        <f>BA114*AX116</f>
        <v>187.16665531871541</v>
      </c>
      <c r="BA116" s="15"/>
      <c r="BC116" s="5" t="s">
        <v>19</v>
      </c>
      <c r="BD116" s="19">
        <v>1.4999999999999999E-2</v>
      </c>
      <c r="BE116" s="15"/>
      <c r="BF116" s="15">
        <f>BG114*BD116</f>
        <v>216.51713922854486</v>
      </c>
      <c r="BG116" s="15"/>
      <c r="BI116" s="5" t="s">
        <v>19</v>
      </c>
      <c r="BJ116" s="19">
        <v>1.4999999999999999E-2</v>
      </c>
      <c r="BK116" s="15"/>
      <c r="BL116" s="15">
        <f>BM114*BJ116</f>
        <v>267.38076110666691</v>
      </c>
      <c r="BM116" s="15"/>
      <c r="BO116" s="5" t="s">
        <v>19</v>
      </c>
      <c r="BP116" s="19">
        <v>1.4999999999999999E-2</v>
      </c>
      <c r="BQ116" s="15"/>
      <c r="BR116" s="15">
        <f>BS114*BP116</f>
        <v>313.81676925479593</v>
      </c>
      <c r="BS116" s="15"/>
    </row>
    <row r="117" spans="1:71" x14ac:dyDescent="0.25">
      <c r="A117" s="5" t="s">
        <v>20</v>
      </c>
      <c r="B117" s="19">
        <v>0.05</v>
      </c>
      <c r="C117" s="15"/>
      <c r="D117" s="15">
        <f>E114*B117</f>
        <v>521.96216369959654</v>
      </c>
      <c r="E117" s="15"/>
      <c r="F117" s="5"/>
      <c r="G117" s="5" t="s">
        <v>20</v>
      </c>
      <c r="H117" s="19">
        <v>0.05</v>
      </c>
      <c r="I117" s="15"/>
      <c r="J117" s="15">
        <f>K114*H117</f>
        <v>446.09988364768833</v>
      </c>
      <c r="K117" s="15"/>
      <c r="M117" s="5" t="s">
        <v>20</v>
      </c>
      <c r="N117" s="19">
        <v>0.05</v>
      </c>
      <c r="O117" s="15"/>
      <c r="P117" s="15">
        <f>Q114*N117</f>
        <v>373.72571102836173</v>
      </c>
      <c r="Q117" s="15"/>
      <c r="S117" s="5" t="s">
        <v>20</v>
      </c>
      <c r="T117" s="19">
        <v>0.05</v>
      </c>
      <c r="U117" s="15"/>
      <c r="V117" s="15">
        <f>W114*T117</f>
        <v>287.3057695075758</v>
      </c>
      <c r="W117" s="15"/>
      <c r="Y117" s="5" t="s">
        <v>20</v>
      </c>
      <c r="Z117" s="19">
        <v>0.05</v>
      </c>
      <c r="AA117" s="15"/>
      <c r="AB117" s="15">
        <f>AC114*Z117</f>
        <v>451.93788756519274</v>
      </c>
      <c r="AC117" s="15"/>
      <c r="AE117" s="5" t="s">
        <v>20</v>
      </c>
      <c r="AF117" s="19">
        <v>0.05</v>
      </c>
      <c r="AG117" s="15"/>
      <c r="AH117" s="15">
        <f>AI114*AF117</f>
        <v>328.15060928271078</v>
      </c>
      <c r="AI117" s="15"/>
      <c r="AK117" s="5" t="s">
        <v>20</v>
      </c>
      <c r="AL117" s="19">
        <v>0.05</v>
      </c>
      <c r="AM117" s="15"/>
      <c r="AN117" s="15">
        <f>AO114*AL117</f>
        <v>453.81339716829581</v>
      </c>
      <c r="AO117" s="15"/>
      <c r="AQ117" s="5" t="s">
        <v>20</v>
      </c>
      <c r="AR117" s="19">
        <v>0.05</v>
      </c>
      <c r="AS117" s="15"/>
      <c r="AT117" s="15">
        <f>AU114*AR117</f>
        <v>581.88379062951049</v>
      </c>
      <c r="AU117" s="15"/>
      <c r="AW117" s="5" t="s">
        <v>20</v>
      </c>
      <c r="AX117" s="19">
        <v>0.05</v>
      </c>
      <c r="AY117" s="15"/>
      <c r="AZ117" s="15">
        <f>BA114*AX117</f>
        <v>623.88885106238479</v>
      </c>
      <c r="BA117" s="15"/>
      <c r="BC117" s="5" t="s">
        <v>20</v>
      </c>
      <c r="BD117" s="19">
        <v>0.05</v>
      </c>
      <c r="BE117" s="15"/>
      <c r="BF117" s="15">
        <f>BG114*BD117</f>
        <v>721.72379742848295</v>
      </c>
      <c r="BG117" s="15"/>
      <c r="BI117" s="5" t="s">
        <v>20</v>
      </c>
      <c r="BJ117" s="19">
        <v>0.05</v>
      </c>
      <c r="BK117" s="15"/>
      <c r="BL117" s="15">
        <f>BM114*BJ117</f>
        <v>891.26920368888977</v>
      </c>
      <c r="BM117" s="15"/>
      <c r="BO117" s="5" t="s">
        <v>20</v>
      </c>
      <c r="BP117" s="19">
        <v>0.05</v>
      </c>
      <c r="BQ117" s="15"/>
      <c r="BR117" s="15">
        <f>BS114*BP117</f>
        <v>1046.0558975159865</v>
      </c>
      <c r="BS117" s="15"/>
    </row>
    <row r="118" spans="1:71" x14ac:dyDescent="0.25">
      <c r="A118" s="5" t="s">
        <v>34</v>
      </c>
      <c r="B118" s="20">
        <v>1.4999999999999999E-2</v>
      </c>
      <c r="C118" s="15"/>
      <c r="D118" s="15">
        <f>+B118*BR90</f>
        <v>85.946653965820786</v>
      </c>
      <c r="F118" s="5"/>
      <c r="G118" s="5" t="s">
        <v>34</v>
      </c>
      <c r="H118" s="20">
        <v>1.4999999999999999E-2</v>
      </c>
      <c r="I118" s="15"/>
      <c r="J118" s="15">
        <f>+H118*D114</f>
        <v>96.519728752522497</v>
      </c>
      <c r="M118" s="5" t="s">
        <v>34</v>
      </c>
      <c r="N118" s="20">
        <v>1.4999999999999999E-2</v>
      </c>
      <c r="O118" s="15"/>
      <c r="P118" s="15">
        <f>+N118*J114</f>
        <v>82.762809980670085</v>
      </c>
      <c r="S118" s="5" t="s">
        <v>34</v>
      </c>
      <c r="T118" s="20">
        <v>1.4999999999999999E-2</v>
      </c>
      <c r="U118" s="15"/>
      <c r="V118" s="15">
        <f>+T118*P114</f>
        <v>67.079254899417577</v>
      </c>
      <c r="Y118" s="5" t="s">
        <v>34</v>
      </c>
      <c r="Z118" s="20">
        <v>1.4999999999999999E-2</v>
      </c>
      <c r="AA118" s="15"/>
      <c r="AB118" s="15">
        <f>+Z118*V114</f>
        <v>53.186941874999995</v>
      </c>
      <c r="AE118" s="5" t="s">
        <v>34</v>
      </c>
      <c r="AF118" s="20">
        <v>1.4999999999999999E-2</v>
      </c>
      <c r="AG118" s="15"/>
      <c r="AH118" s="15">
        <f>+AF118*AB114</f>
        <v>36.431833009134017</v>
      </c>
      <c r="AK118" s="5" t="s">
        <v>34</v>
      </c>
      <c r="AL118" s="20">
        <v>1.4999999999999999E-2</v>
      </c>
      <c r="AM118" s="15"/>
      <c r="AN118" s="15">
        <f>+AL118*AH114</f>
        <v>28.454683373500821</v>
      </c>
      <c r="AQ118" s="5" t="s">
        <v>34</v>
      </c>
      <c r="AR118" s="20">
        <v>1.4999999999999999E-2</v>
      </c>
      <c r="AS118" s="15"/>
      <c r="AT118" s="15">
        <f>+AR118*AN114</f>
        <v>36.854008062826352</v>
      </c>
      <c r="AW118" s="5" t="s">
        <v>34</v>
      </c>
      <c r="AX118" s="20">
        <v>1.4999999999999999E-2</v>
      </c>
      <c r="AY118" s="15"/>
      <c r="AZ118" s="15">
        <f>+AX118*AT114</f>
        <v>49.45793092473761</v>
      </c>
      <c r="BC118" s="5" t="s">
        <v>34</v>
      </c>
      <c r="BD118" s="20">
        <v>1.4999999999999999E-2</v>
      </c>
      <c r="BE118" s="15"/>
      <c r="BF118" s="15">
        <f>+BD118*AZ114</f>
        <v>54.054891735022487</v>
      </c>
      <c r="BI118" s="5" t="s">
        <v>34</v>
      </c>
      <c r="BJ118" s="20">
        <v>1.4999999999999999E-2</v>
      </c>
      <c r="BK118" s="15"/>
      <c r="BL118" s="15">
        <f>+BJ118*BF114</f>
        <v>63.168742649419478</v>
      </c>
      <c r="BO118" s="5" t="s">
        <v>34</v>
      </c>
      <c r="BP118" s="20">
        <v>1.4999999999999999E-2</v>
      </c>
      <c r="BQ118" s="15"/>
      <c r="BR118" s="15">
        <f>+BP118*BL114</f>
        <v>80.652126954097952</v>
      </c>
    </row>
    <row r="119" spans="1:71" x14ac:dyDescent="0.25">
      <c r="A119" s="95" t="s">
        <v>94</v>
      </c>
      <c r="B119" s="96"/>
      <c r="C119" s="97"/>
      <c r="D119" s="97">
        <v>1100</v>
      </c>
      <c r="F119" s="5"/>
      <c r="G119" s="95" t="s">
        <v>94</v>
      </c>
      <c r="H119" s="96"/>
      <c r="I119" s="97"/>
      <c r="J119" s="97">
        <v>1100</v>
      </c>
      <c r="M119" s="95" t="s">
        <v>94</v>
      </c>
      <c r="N119" s="96"/>
      <c r="O119" s="97"/>
      <c r="P119" s="97">
        <v>1100</v>
      </c>
      <c r="S119" s="95" t="s">
        <v>94</v>
      </c>
      <c r="T119" s="96"/>
      <c r="U119" s="97"/>
      <c r="V119" s="97">
        <v>1100</v>
      </c>
      <c r="Y119" s="95" t="s">
        <v>94</v>
      </c>
      <c r="Z119" s="96"/>
      <c r="AA119" s="97"/>
      <c r="AB119" s="97">
        <v>1100</v>
      </c>
      <c r="AE119" s="95" t="s">
        <v>94</v>
      </c>
      <c r="AF119" s="96"/>
      <c r="AG119" s="97"/>
      <c r="AH119" s="97">
        <v>1100</v>
      </c>
      <c r="AK119" s="95" t="s">
        <v>94</v>
      </c>
      <c r="AL119" s="96"/>
      <c r="AM119" s="97"/>
      <c r="AN119" s="97">
        <v>1100</v>
      </c>
      <c r="AQ119" s="95" t="s">
        <v>94</v>
      </c>
      <c r="AR119" s="96"/>
      <c r="AS119" s="97"/>
      <c r="AT119" s="97">
        <v>1100</v>
      </c>
      <c r="AW119" s="95" t="s">
        <v>94</v>
      </c>
      <c r="AX119" s="96"/>
      <c r="AY119" s="97"/>
      <c r="AZ119" s="97">
        <v>1100</v>
      </c>
      <c r="BC119" s="95" t="s">
        <v>94</v>
      </c>
      <c r="BD119" s="96"/>
      <c r="BE119" s="97"/>
      <c r="BF119" s="97">
        <v>1100</v>
      </c>
      <c r="BI119" s="95" t="s">
        <v>94</v>
      </c>
      <c r="BJ119" s="96"/>
      <c r="BK119" s="97"/>
      <c r="BL119" s="97">
        <v>1100</v>
      </c>
      <c r="BO119" s="95" t="s">
        <v>94</v>
      </c>
      <c r="BP119" s="96"/>
      <c r="BQ119" s="97"/>
      <c r="BR119" s="97">
        <v>1100</v>
      </c>
    </row>
    <row r="120" spans="1:71" x14ac:dyDescent="0.25">
      <c r="A120" s="5"/>
      <c r="B120" s="5"/>
      <c r="C120" s="15"/>
      <c r="D120" s="5"/>
      <c r="F120" s="5"/>
      <c r="G120" s="5"/>
      <c r="H120" s="5"/>
      <c r="I120" s="15"/>
      <c r="J120" s="5"/>
      <c r="M120" s="5"/>
      <c r="N120" s="5"/>
      <c r="O120" s="15"/>
      <c r="P120" s="5"/>
      <c r="S120" s="5"/>
      <c r="T120" s="5"/>
      <c r="U120" s="15"/>
      <c r="V120" s="5"/>
      <c r="Y120" s="5"/>
      <c r="Z120" s="5"/>
      <c r="AA120" s="15"/>
      <c r="AB120" s="5"/>
      <c r="AE120" s="5"/>
      <c r="AF120" s="5"/>
      <c r="AG120" s="15"/>
      <c r="AH120" s="5"/>
      <c r="AK120" s="5"/>
      <c r="AL120" s="5"/>
      <c r="AM120" s="15"/>
      <c r="AN120" s="5"/>
      <c r="AQ120" s="5"/>
      <c r="AR120" s="5"/>
      <c r="AS120" s="15"/>
      <c r="AT120" s="5"/>
      <c r="AW120" s="5"/>
      <c r="AX120" s="5"/>
      <c r="AY120" s="15"/>
      <c r="AZ120" s="5"/>
      <c r="BC120" s="5"/>
      <c r="BD120" s="5"/>
      <c r="BE120" s="15"/>
      <c r="BF120" s="5"/>
      <c r="BI120" s="5"/>
      <c r="BJ120" s="5"/>
      <c r="BK120" s="15"/>
      <c r="BL120" s="5"/>
      <c r="BO120" s="5"/>
      <c r="BP120" s="5"/>
      <c r="BQ120" s="15"/>
      <c r="BR120" s="5"/>
    </row>
    <row r="121" spans="1:71" x14ac:dyDescent="0.25">
      <c r="A121" s="21" t="s">
        <v>21</v>
      </c>
      <c r="B121" s="21"/>
      <c r="C121" s="104">
        <f>(D114+C122)</f>
        <v>10036.501167822202</v>
      </c>
      <c r="D121" s="11"/>
      <c r="F121" s="21"/>
      <c r="G121" s="21" t="s">
        <v>21</v>
      </c>
      <c r="H121" s="21"/>
      <c r="I121" s="104">
        <f>(J114+I122)</f>
        <v>8783.7008225245845</v>
      </c>
      <c r="J121" s="11"/>
      <c r="M121" s="21" t="s">
        <v>21</v>
      </c>
      <c r="N121" s="21"/>
      <c r="O121" s="104">
        <f>(P114+O122)</f>
        <v>7347.9831491348959</v>
      </c>
      <c r="P121" s="11"/>
      <c r="S121" s="21" t="s">
        <v>21</v>
      </c>
      <c r="T121" s="21"/>
      <c r="U121" s="104">
        <f>(V114+U122)</f>
        <v>6043.7378340092655</v>
      </c>
      <c r="V121" s="11"/>
      <c r="Y121" s="21" t="s">
        <v>21</v>
      </c>
      <c r="Z121" s="21"/>
      <c r="AA121" s="104">
        <f>(AB114+AA122)</f>
        <v>4825.268057149764</v>
      </c>
      <c r="AB121" s="11"/>
      <c r="AE121" s="21" t="s">
        <v>21</v>
      </c>
      <c r="AF121" s="21"/>
      <c r="AG121" s="104">
        <f>(AH114+AG122)</f>
        <v>3972.1908173663942</v>
      </c>
      <c r="AH121" s="11"/>
      <c r="AK121" s="21" t="s">
        <v>21</v>
      </c>
      <c r="AL121" s="21"/>
      <c r="AM121" s="104">
        <f>(AN114+AM122)</f>
        <v>4838.7181156782499</v>
      </c>
      <c r="AN121" s="11"/>
      <c r="AQ121" s="21" t="s">
        <v>21</v>
      </c>
      <c r="AR121" s="21"/>
      <c r="AS121" s="98">
        <f>(AT114+AS122)*(1+'Carga de datos'!$C$37+'Carga de datos'!$D$37)</f>
        <v>7648.504060180795</v>
      </c>
      <c r="AT121" s="11"/>
      <c r="AW121" s="21" t="s">
        <v>21</v>
      </c>
      <c r="AX121" s="21"/>
      <c r="AY121" s="98">
        <f>(AZ114+AY122)*(1+'Carga de datos'!$C$37+'Carga de datos'!$D$37)</f>
        <v>8211.0273711306163</v>
      </c>
      <c r="AZ121" s="11"/>
      <c r="BC121" s="21" t="s">
        <v>21</v>
      </c>
      <c r="BD121" s="21"/>
      <c r="BE121" s="98">
        <f>(BF114+BE122)*(1+'Carga de datos'!$C$37+'Carga de datos'!$D$37)</f>
        <v>9324.2732777260226</v>
      </c>
      <c r="BF121" s="11"/>
      <c r="BI121" s="21" t="s">
        <v>21</v>
      </c>
      <c r="BJ121" s="21"/>
      <c r="BK121" s="98">
        <f>(BL114+BK122)*(1+'Carga de datos'!$C$37+'Carga de datos'!$D$37)</f>
        <v>11428.089300190735</v>
      </c>
      <c r="BL121" s="11"/>
      <c r="BO121" s="21" t="s">
        <v>21</v>
      </c>
      <c r="BP121" s="21"/>
      <c r="BQ121" s="98">
        <f>(BR114+BQ122)*(1+'Carga de datos'!$C$37+'Carga de datos'!$D$37)</f>
        <v>13339.178489972521</v>
      </c>
      <c r="BR121" s="11"/>
    </row>
    <row r="122" spans="1:71" x14ac:dyDescent="0.25">
      <c r="A122" s="21" t="s">
        <v>29</v>
      </c>
      <c r="B122" s="21"/>
      <c r="C122" s="104">
        <f>(SUM(D115:D119))</f>
        <v>3601.8525843207012</v>
      </c>
      <c r="D122" s="11"/>
      <c r="F122" s="21"/>
      <c r="G122" s="21" t="s">
        <v>29</v>
      </c>
      <c r="H122" s="21"/>
      <c r="I122" s="104">
        <f>(SUM(J115:J119))</f>
        <v>3266.1801571465794</v>
      </c>
      <c r="J122" s="11"/>
      <c r="M122" s="21" t="s">
        <v>29</v>
      </c>
      <c r="N122" s="21"/>
      <c r="O122" s="104">
        <f>(SUM(P115:P119))</f>
        <v>2876.0328225070571</v>
      </c>
      <c r="P122" s="11"/>
      <c r="S122" s="21" t="s">
        <v>29</v>
      </c>
      <c r="T122" s="21"/>
      <c r="U122" s="104">
        <f>(SUM(V115:V119))</f>
        <v>2497.9417090092661</v>
      </c>
      <c r="V122" s="11"/>
      <c r="Y122" s="21" t="s">
        <v>29</v>
      </c>
      <c r="Z122" s="21"/>
      <c r="AA122" s="104">
        <f>(SUM(AB115:AB119))</f>
        <v>2396.4791898741632</v>
      </c>
      <c r="AB122" s="11"/>
      <c r="AE122" s="21" t="s">
        <v>29</v>
      </c>
      <c r="AF122" s="21"/>
      <c r="AG122" s="104">
        <f>(SUM(AH115:AH119))</f>
        <v>2075.2119257996728</v>
      </c>
      <c r="AH122" s="11"/>
      <c r="AK122" s="21" t="s">
        <v>29</v>
      </c>
      <c r="AL122" s="21"/>
      <c r="AM122" s="104">
        <f>(SUM(AN115:AN119))</f>
        <v>2381.7842448231595</v>
      </c>
      <c r="AN122" s="11"/>
      <c r="AQ122" s="21" t="s">
        <v>29</v>
      </c>
      <c r="AR122" s="21"/>
      <c r="AS122" s="98">
        <f>(SUM(AT115:AT119))*(1+'Carga de datos'!$C$37+'Carga de datos'!$D$37)</f>
        <v>3251.1813688709135</v>
      </c>
      <c r="AT122" s="11"/>
      <c r="AW122" s="21" t="s">
        <v>29</v>
      </c>
      <c r="AX122" s="21"/>
      <c r="AY122" s="98">
        <f>(SUM(AZ115:AZ119))*(1+'Carga de datos'!$C$37+'Carga de datos'!$D$37)</f>
        <v>3426.3297386103309</v>
      </c>
      <c r="AZ122" s="11"/>
      <c r="BC122" s="21" t="s">
        <v>29</v>
      </c>
      <c r="BD122" s="21"/>
      <c r="BE122" s="98">
        <f>(SUM(BF115:BF119))*(1+'Carga de datos'!$C$37+'Carga de datos'!$D$37)</f>
        <v>3771.8611730233101</v>
      </c>
      <c r="BF122" s="11"/>
      <c r="BI122" s="21" t="s">
        <v>29</v>
      </c>
      <c r="BJ122" s="21"/>
      <c r="BK122" s="98">
        <f>(SUM(BL115:BL119))*(1+'Carga de datos'!$C$37+'Carga de datos'!$D$37)</f>
        <v>4407.5145673786874</v>
      </c>
      <c r="BL122" s="11"/>
      <c r="BO122" s="21" t="s">
        <v>29</v>
      </c>
      <c r="BP122" s="21"/>
      <c r="BQ122" s="98">
        <f>(SUM(BR115:BR119))*(1+'Carga de datos'!$C$37+'Carga de datos'!$D$37)</f>
        <v>4994.0025174577613</v>
      </c>
      <c r="BR122" s="11"/>
    </row>
    <row r="123" spans="1:71" x14ac:dyDescent="0.25">
      <c r="A123" s="21" t="s">
        <v>30</v>
      </c>
      <c r="B123" s="21"/>
      <c r="C123" s="105">
        <f>C122/C121</f>
        <v>0.35887532159798069</v>
      </c>
      <c r="D123" s="11"/>
      <c r="F123" s="21"/>
      <c r="G123" s="21" t="s">
        <v>30</v>
      </c>
      <c r="H123" s="21"/>
      <c r="I123" s="105">
        <f>I122/I121</f>
        <v>0.37184556067425617</v>
      </c>
      <c r="J123" s="11"/>
      <c r="M123" s="21" t="s">
        <v>30</v>
      </c>
      <c r="N123" s="21"/>
      <c r="O123" s="105">
        <f>O122/O121</f>
        <v>0.39140438459574617</v>
      </c>
      <c r="P123" s="11"/>
      <c r="S123" s="21" t="s">
        <v>30</v>
      </c>
      <c r="T123" s="21"/>
      <c r="U123" s="105">
        <f>U122/U121</f>
        <v>0.41331073213547942</v>
      </c>
      <c r="V123" s="11"/>
      <c r="Y123" s="21" t="s">
        <v>30</v>
      </c>
      <c r="Z123" s="21"/>
      <c r="AA123" s="105">
        <f>AA122/AA121</f>
        <v>0.49665203290068383</v>
      </c>
      <c r="AB123" s="11"/>
      <c r="AE123" s="21" t="s">
        <v>30</v>
      </c>
      <c r="AF123" s="21"/>
      <c r="AG123" s="105">
        <f>AG122/AG121</f>
        <v>0.52243510476054145</v>
      </c>
      <c r="AH123" s="11"/>
      <c r="AK123" s="21" t="s">
        <v>30</v>
      </c>
      <c r="AL123" s="21"/>
      <c r="AM123" s="105">
        <f>AM122/AM121</f>
        <v>0.49223455218558471</v>
      </c>
      <c r="AN123" s="11"/>
      <c r="AQ123" s="21" t="s">
        <v>30</v>
      </c>
      <c r="AR123" s="21"/>
      <c r="AS123" s="99">
        <f>AS122/AS121</f>
        <v>0.42507415087834344</v>
      </c>
      <c r="AT123" s="11"/>
      <c r="AW123" s="21" t="s">
        <v>30</v>
      </c>
      <c r="AX123" s="21"/>
      <c r="AY123" s="99">
        <f>AY122/AY121</f>
        <v>0.41728392608421461</v>
      </c>
      <c r="AZ123" s="11"/>
      <c r="BC123" s="21" t="s">
        <v>30</v>
      </c>
      <c r="BD123" s="21"/>
      <c r="BE123" s="99">
        <f>BE122/BE121</f>
        <v>0.40452065921679858</v>
      </c>
      <c r="BF123" s="11"/>
      <c r="BI123" s="21" t="s">
        <v>30</v>
      </c>
      <c r="BJ123" s="21"/>
      <c r="BK123" s="99">
        <f>BK122/BK121</f>
        <v>0.38567379477032315</v>
      </c>
      <c r="BL123" s="11"/>
      <c r="BO123" s="21" t="s">
        <v>30</v>
      </c>
      <c r="BP123" s="21"/>
      <c r="BQ123" s="99">
        <f>BQ122/BQ121</f>
        <v>0.37438606292073456</v>
      </c>
      <c r="BR123" s="11"/>
    </row>
    <row r="124" spans="1:71" x14ac:dyDescent="0.25">
      <c r="A124" s="21"/>
      <c r="B124" s="21"/>
      <c r="C124" s="99"/>
      <c r="D124" s="11"/>
      <c r="F124" s="21"/>
      <c r="G124" s="21"/>
      <c r="H124" s="21"/>
      <c r="I124" s="99"/>
      <c r="J124" s="11"/>
      <c r="M124" s="21"/>
      <c r="N124" s="21"/>
      <c r="O124" s="99"/>
      <c r="P124" s="11"/>
      <c r="S124" s="21"/>
      <c r="T124" s="21"/>
      <c r="U124" s="99"/>
      <c r="V124" s="11"/>
      <c r="Y124" s="21"/>
      <c r="Z124" s="21"/>
      <c r="AA124" s="99"/>
      <c r="AB124" s="11"/>
      <c r="AE124" s="21"/>
      <c r="AF124" s="21"/>
      <c r="AG124" s="99"/>
      <c r="AH124" s="11"/>
      <c r="AK124" s="21"/>
      <c r="AL124" s="21"/>
      <c r="AM124" s="99"/>
      <c r="AN124" s="11"/>
      <c r="AQ124" s="21"/>
      <c r="AR124" s="21"/>
      <c r="AS124" s="99"/>
      <c r="AT124" s="11"/>
      <c r="AW124" s="21"/>
      <c r="AX124" s="21"/>
      <c r="AY124" s="99"/>
      <c r="AZ124" s="11"/>
      <c r="BC124" s="21"/>
      <c r="BD124" s="21"/>
      <c r="BE124" s="99"/>
      <c r="BF124" s="11"/>
      <c r="BI124" s="21"/>
      <c r="BJ124" s="21"/>
      <c r="BK124" s="99"/>
      <c r="BL124" s="11"/>
      <c r="BO124" s="21"/>
      <c r="BP124" s="21"/>
      <c r="BQ124" s="99"/>
      <c r="BR124" s="11"/>
    </row>
    <row r="125" spans="1:71" x14ac:dyDescent="0.25">
      <c r="A125" s="4" t="s">
        <v>3</v>
      </c>
      <c r="B125" s="5"/>
      <c r="C125" s="5"/>
      <c r="D125" s="5"/>
      <c r="E125" s="3">
        <v>44562</v>
      </c>
      <c r="G125" s="4" t="s">
        <v>3</v>
      </c>
      <c r="H125" s="5"/>
      <c r="I125" s="5"/>
      <c r="J125" s="5"/>
      <c r="K125" s="3">
        <v>44593</v>
      </c>
      <c r="M125" s="4" t="s">
        <v>3</v>
      </c>
      <c r="N125" s="5"/>
      <c r="O125" s="5"/>
      <c r="P125" s="5"/>
      <c r="Q125" s="3">
        <v>44621</v>
      </c>
      <c r="S125" s="4" t="s">
        <v>3</v>
      </c>
      <c r="T125" s="5"/>
      <c r="U125" s="5"/>
      <c r="V125" s="5"/>
      <c r="W125" s="3">
        <v>44652</v>
      </c>
      <c r="Y125" s="4" t="s">
        <v>3</v>
      </c>
      <c r="Z125" s="5"/>
      <c r="AA125" s="5"/>
      <c r="AB125" s="5"/>
      <c r="AC125" s="3">
        <v>44682</v>
      </c>
      <c r="AE125" s="4" t="s">
        <v>3</v>
      </c>
      <c r="AF125" s="5"/>
      <c r="AG125" s="5"/>
      <c r="AH125" s="5"/>
      <c r="AI125" s="3">
        <v>44713</v>
      </c>
      <c r="AK125" s="4" t="s">
        <v>3</v>
      </c>
      <c r="AL125" s="5"/>
      <c r="AM125" s="5"/>
      <c r="AN125" s="5"/>
      <c r="AO125" s="3">
        <v>44743</v>
      </c>
      <c r="AQ125" s="4" t="s">
        <v>3</v>
      </c>
      <c r="AR125" s="5"/>
      <c r="AS125" s="5"/>
      <c r="AT125" s="5"/>
      <c r="AU125" s="3">
        <v>44774</v>
      </c>
      <c r="AW125" s="4" t="s">
        <v>3</v>
      </c>
      <c r="AX125" s="5"/>
      <c r="AY125" s="5"/>
      <c r="AZ125" s="5"/>
      <c r="BA125" s="3">
        <v>44805</v>
      </c>
      <c r="BC125" s="4" t="s">
        <v>3</v>
      </c>
      <c r="BD125" s="5"/>
      <c r="BE125" s="5"/>
      <c r="BF125" s="5"/>
      <c r="BG125" s="3">
        <v>44835</v>
      </c>
      <c r="BI125" s="4" t="s">
        <v>3</v>
      </c>
      <c r="BJ125" s="5"/>
      <c r="BK125" s="5"/>
      <c r="BL125" s="5"/>
      <c r="BM125" s="3">
        <v>44866</v>
      </c>
      <c r="BO125" s="4" t="s">
        <v>3</v>
      </c>
      <c r="BP125" s="5"/>
      <c r="BQ125" s="5"/>
      <c r="BR125" s="5"/>
      <c r="BS125" s="3">
        <v>44896</v>
      </c>
    </row>
    <row r="126" spans="1:71" x14ac:dyDescent="0.25">
      <c r="A126" s="6" t="s">
        <v>4</v>
      </c>
      <c r="B126" s="7"/>
      <c r="C126" s="5"/>
      <c r="D126" s="5"/>
      <c r="G126" s="6" t="s">
        <v>4</v>
      </c>
      <c r="H126" s="7"/>
      <c r="I126" s="5"/>
      <c r="J126" s="5"/>
      <c r="M126" s="6" t="s">
        <v>4</v>
      </c>
      <c r="N126" s="7"/>
      <c r="O126" s="5"/>
      <c r="P126" s="5"/>
      <c r="S126" s="6" t="s">
        <v>4</v>
      </c>
      <c r="T126" s="7"/>
      <c r="U126" s="5"/>
      <c r="V126" s="5"/>
      <c r="Y126" s="6" t="s">
        <v>4</v>
      </c>
      <c r="Z126" s="7"/>
      <c r="AA126" s="5"/>
      <c r="AB126" s="5"/>
      <c r="AE126" s="6" t="s">
        <v>4</v>
      </c>
      <c r="AF126" s="7"/>
      <c r="AG126" s="5"/>
      <c r="AH126" s="5"/>
      <c r="AK126" s="6" t="s">
        <v>4</v>
      </c>
      <c r="AL126" s="7"/>
      <c r="AM126" s="5"/>
      <c r="AN126" s="5"/>
      <c r="AQ126" s="6" t="s">
        <v>4</v>
      </c>
      <c r="AR126" s="7"/>
      <c r="AS126" s="5"/>
      <c r="AT126" s="5"/>
      <c r="AW126" s="6" t="s">
        <v>4</v>
      </c>
      <c r="AX126" s="7"/>
      <c r="AY126" s="5"/>
      <c r="AZ126" s="5"/>
      <c r="BC126" s="6" t="s">
        <v>4</v>
      </c>
      <c r="BD126" s="7"/>
      <c r="BE126" s="5"/>
      <c r="BF126" s="5"/>
      <c r="BI126" s="6" t="s">
        <v>4</v>
      </c>
      <c r="BJ126" s="7"/>
      <c r="BK126" s="5"/>
      <c r="BL126" s="5"/>
      <c r="BO126" s="6" t="s">
        <v>4</v>
      </c>
      <c r="BP126" s="7"/>
      <c r="BQ126" s="5"/>
      <c r="BR126" s="5"/>
    </row>
    <row r="127" spans="1:71" x14ac:dyDescent="0.25">
      <c r="A127" s="6" t="s">
        <v>5</v>
      </c>
      <c r="B127" s="7"/>
      <c r="C127" s="5"/>
      <c r="D127" s="5"/>
      <c r="G127" s="6" t="s">
        <v>5</v>
      </c>
      <c r="H127" s="7"/>
      <c r="I127" s="5"/>
      <c r="J127" s="5"/>
      <c r="M127" s="6" t="s">
        <v>5</v>
      </c>
      <c r="N127" s="7"/>
      <c r="O127" s="5"/>
      <c r="P127" s="5"/>
      <c r="S127" s="6" t="s">
        <v>5</v>
      </c>
      <c r="T127" s="7"/>
      <c r="U127" s="5"/>
      <c r="V127" s="5"/>
      <c r="Y127" s="6" t="s">
        <v>5</v>
      </c>
      <c r="Z127" s="7"/>
      <c r="AA127" s="5"/>
      <c r="AB127" s="5"/>
      <c r="AE127" s="6" t="s">
        <v>5</v>
      </c>
      <c r="AF127" s="7"/>
      <c r="AG127" s="5"/>
      <c r="AH127" s="5"/>
      <c r="AK127" s="6" t="s">
        <v>5</v>
      </c>
      <c r="AL127" s="7"/>
      <c r="AM127" s="5"/>
      <c r="AN127" s="5"/>
      <c r="AQ127" s="6" t="s">
        <v>5</v>
      </c>
      <c r="AR127" s="7"/>
      <c r="AS127" s="5"/>
      <c r="AT127" s="5"/>
      <c r="AW127" s="6" t="s">
        <v>5</v>
      </c>
      <c r="AX127" s="7"/>
      <c r="AY127" s="5"/>
      <c r="AZ127" s="5"/>
      <c r="BC127" s="6" t="s">
        <v>5</v>
      </c>
      <c r="BD127" s="7"/>
      <c r="BE127" s="5"/>
      <c r="BF127" s="5"/>
      <c r="BI127" s="6" t="s">
        <v>5</v>
      </c>
      <c r="BJ127" s="7"/>
      <c r="BK127" s="5"/>
      <c r="BL127" s="5"/>
      <c r="BO127" s="6" t="s">
        <v>5</v>
      </c>
      <c r="BP127" s="7"/>
      <c r="BQ127" s="5"/>
      <c r="BR127" s="5"/>
    </row>
    <row r="128" spans="1:71" x14ac:dyDescent="0.25">
      <c r="A128" s="5"/>
      <c r="B128" s="5"/>
      <c r="C128" s="5"/>
      <c r="D128" s="5"/>
      <c r="G128" s="5"/>
      <c r="H128" s="5"/>
      <c r="I128" s="5"/>
      <c r="J128" s="5"/>
      <c r="M128" s="5"/>
      <c r="N128" s="5"/>
      <c r="O128" s="5"/>
      <c r="P128" s="5"/>
      <c r="S128" s="5"/>
      <c r="T128" s="5"/>
      <c r="U128" s="5"/>
      <c r="V128" s="5"/>
      <c r="Y128" s="5"/>
      <c r="Z128" s="5"/>
      <c r="AA128" s="5"/>
      <c r="AB128" s="5"/>
      <c r="AE128" s="5"/>
      <c r="AF128" s="5"/>
      <c r="AG128" s="5"/>
      <c r="AH128" s="5"/>
      <c r="AK128" s="5"/>
      <c r="AL128" s="5"/>
      <c r="AM128" s="5"/>
      <c r="AN128" s="5"/>
      <c r="AQ128" s="5"/>
      <c r="AR128" s="5"/>
      <c r="AS128" s="5"/>
      <c r="AT128" s="5"/>
      <c r="AW128" s="5"/>
      <c r="AX128" s="5"/>
      <c r="AY128" s="5"/>
      <c r="AZ128" s="5"/>
      <c r="BC128" s="5"/>
      <c r="BD128" s="5"/>
      <c r="BE128" s="5"/>
      <c r="BF128" s="5"/>
      <c r="BI128" s="5"/>
      <c r="BJ128" s="5"/>
      <c r="BK128" s="5"/>
      <c r="BL128" s="5"/>
      <c r="BO128" s="5"/>
      <c r="BP128" s="5"/>
      <c r="BQ128" s="5"/>
      <c r="BR128" s="5"/>
    </row>
    <row r="129" spans="1:71" x14ac:dyDescent="0.25">
      <c r="A129" s="8" t="s">
        <v>6</v>
      </c>
      <c r="B129" s="8" t="s">
        <v>7</v>
      </c>
      <c r="C129" s="8" t="s">
        <v>8</v>
      </c>
      <c r="D129" s="8" t="s">
        <v>9</v>
      </c>
      <c r="G129" s="8" t="s">
        <v>6</v>
      </c>
      <c r="H129" s="8" t="s">
        <v>7</v>
      </c>
      <c r="I129" s="8" t="s">
        <v>8</v>
      </c>
      <c r="J129" s="8" t="s">
        <v>9</v>
      </c>
      <c r="M129" s="8" t="s">
        <v>6</v>
      </c>
      <c r="N129" s="8" t="s">
        <v>7</v>
      </c>
      <c r="O129" s="8" t="s">
        <v>8</v>
      </c>
      <c r="P129" s="8" t="s">
        <v>9</v>
      </c>
      <c r="S129" s="8" t="s">
        <v>6</v>
      </c>
      <c r="T129" s="8" t="s">
        <v>7</v>
      </c>
      <c r="U129" s="8" t="s">
        <v>8</v>
      </c>
      <c r="V129" s="8" t="s">
        <v>9</v>
      </c>
      <c r="Y129" s="8" t="s">
        <v>6</v>
      </c>
      <c r="Z129" s="8" t="s">
        <v>7</v>
      </c>
      <c r="AA129" s="8" t="s">
        <v>8</v>
      </c>
      <c r="AB129" s="8" t="s">
        <v>9</v>
      </c>
      <c r="AE129" s="8" t="s">
        <v>6</v>
      </c>
      <c r="AF129" s="8" t="s">
        <v>7</v>
      </c>
      <c r="AG129" s="8" t="s">
        <v>8</v>
      </c>
      <c r="AH129" s="8" t="s">
        <v>9</v>
      </c>
      <c r="AK129" s="8" t="s">
        <v>6</v>
      </c>
      <c r="AL129" s="8" t="s">
        <v>7</v>
      </c>
      <c r="AM129" s="8" t="s">
        <v>8</v>
      </c>
      <c r="AN129" s="8" t="s">
        <v>9</v>
      </c>
      <c r="AQ129" s="8" t="s">
        <v>6</v>
      </c>
      <c r="AR129" s="8" t="s">
        <v>7</v>
      </c>
      <c r="AS129" s="8" t="s">
        <v>8</v>
      </c>
      <c r="AT129" s="8" t="s">
        <v>9</v>
      </c>
      <c r="AW129" s="8" t="s">
        <v>6</v>
      </c>
      <c r="AX129" s="8" t="s">
        <v>7</v>
      </c>
      <c r="AY129" s="8" t="s">
        <v>8</v>
      </c>
      <c r="AZ129" s="8" t="s">
        <v>9</v>
      </c>
      <c r="BC129" s="8" t="s">
        <v>6</v>
      </c>
      <c r="BD129" s="8" t="s">
        <v>7</v>
      </c>
      <c r="BE129" s="8" t="s">
        <v>8</v>
      </c>
      <c r="BF129" s="8" t="s">
        <v>9</v>
      </c>
      <c r="BI129" s="8" t="s">
        <v>6</v>
      </c>
      <c r="BJ129" s="8" t="s">
        <v>7</v>
      </c>
      <c r="BK129" s="8" t="s">
        <v>8</v>
      </c>
      <c r="BL129" s="8" t="s">
        <v>9</v>
      </c>
      <c r="BO129" s="8" t="s">
        <v>6</v>
      </c>
      <c r="BP129" s="8" t="s">
        <v>7</v>
      </c>
      <c r="BQ129" s="8" t="s">
        <v>8</v>
      </c>
      <c r="BR129" s="8" t="s">
        <v>9</v>
      </c>
    </row>
    <row r="130" spans="1:71" x14ac:dyDescent="0.25">
      <c r="A130" s="9"/>
      <c r="B130" s="9"/>
      <c r="C130" s="9"/>
      <c r="D130" s="10"/>
      <c r="G130" s="9"/>
      <c r="H130" s="9"/>
      <c r="I130" s="9"/>
      <c r="J130" s="10"/>
      <c r="M130" s="9"/>
      <c r="N130" s="9"/>
      <c r="O130" s="9"/>
      <c r="P130" s="10"/>
      <c r="S130" s="9"/>
      <c r="T130" s="9"/>
      <c r="U130" s="9"/>
      <c r="V130" s="10"/>
      <c r="Y130" s="9"/>
      <c r="Z130" s="9"/>
      <c r="AA130" s="9"/>
      <c r="AB130" s="10"/>
      <c r="AE130" s="9"/>
      <c r="AF130" s="9"/>
      <c r="AG130" s="9"/>
      <c r="AH130" s="10"/>
      <c r="AK130" s="9"/>
      <c r="AL130" s="9"/>
      <c r="AM130" s="9"/>
      <c r="AN130" s="10"/>
      <c r="AQ130" s="9"/>
      <c r="AR130" s="9"/>
      <c r="AS130" s="9"/>
      <c r="AT130" s="10"/>
      <c r="AW130" s="9"/>
      <c r="AX130" s="9"/>
      <c r="AY130" s="9"/>
      <c r="AZ130" s="10"/>
      <c r="BC130" s="9"/>
      <c r="BD130" s="9"/>
      <c r="BE130" s="9"/>
      <c r="BF130" s="10"/>
      <c r="BI130" s="9"/>
      <c r="BJ130" s="9"/>
      <c r="BK130" s="9"/>
      <c r="BL130" s="10"/>
      <c r="BO130" s="9"/>
      <c r="BP130" s="9"/>
      <c r="BQ130" s="9"/>
      <c r="BR130" s="10"/>
    </row>
    <row r="131" spans="1:71" x14ac:dyDescent="0.25">
      <c r="A131" s="5" t="s">
        <v>10</v>
      </c>
      <c r="B131" s="5"/>
      <c r="C131" s="11">
        <f>'Tarifas Riego Agricola'!$CI$5</f>
        <v>1127.9770000000001</v>
      </c>
      <c r="D131" s="15">
        <f>+C131</f>
        <v>1127.9770000000001</v>
      </c>
      <c r="E131" s="15">
        <f>+D131</f>
        <v>1127.9770000000001</v>
      </c>
      <c r="G131" s="5" t="s">
        <v>10</v>
      </c>
      <c r="H131" s="5"/>
      <c r="I131" s="11">
        <f>'Tarifas Riego Agricola'!$CJ$5</f>
        <v>1127.9770000000001</v>
      </c>
      <c r="J131" s="15">
        <f>+I131</f>
        <v>1127.9770000000001</v>
      </c>
      <c r="K131" s="15">
        <f>+J131</f>
        <v>1127.9770000000001</v>
      </c>
      <c r="M131" s="5" t="s">
        <v>10</v>
      </c>
      <c r="N131" s="5"/>
      <c r="O131" s="11">
        <f>'Tarifas Riego Agricola'!$CK$5</f>
        <v>1127.9770000000001</v>
      </c>
      <c r="P131" s="15">
        <f>+O131</f>
        <v>1127.9770000000001</v>
      </c>
      <c r="Q131" s="15">
        <f>+P131</f>
        <v>1127.9770000000001</v>
      </c>
      <c r="S131" s="5" t="s">
        <v>10</v>
      </c>
      <c r="T131" s="5"/>
      <c r="U131" s="11">
        <f>'Tarifas Riego Agricola'!$CL$5</f>
        <v>1127.9770000000001</v>
      </c>
      <c r="V131" s="15">
        <f>+U131</f>
        <v>1127.9770000000001</v>
      </c>
      <c r="W131" s="15">
        <f>+V131</f>
        <v>1127.9770000000001</v>
      </c>
      <c r="Y131" s="5" t="s">
        <v>10</v>
      </c>
      <c r="Z131" s="5"/>
      <c r="AA131" s="11">
        <f>'Tarifas Riego Agricola'!$CM$5</f>
        <v>1127.9770000000001</v>
      </c>
      <c r="AB131" s="15">
        <f>+AA131</f>
        <v>1127.9770000000001</v>
      </c>
      <c r="AC131" s="15">
        <f>+AB131</f>
        <v>1127.9770000000001</v>
      </c>
      <c r="AE131" s="5" t="s">
        <v>10</v>
      </c>
      <c r="AF131" s="5"/>
      <c r="AG131" s="11">
        <f>'Tarifas Riego Agricola'!$CN$5</f>
        <v>1127.9770000000001</v>
      </c>
      <c r="AH131" s="15">
        <f>+AG131</f>
        <v>1127.9770000000001</v>
      </c>
      <c r="AI131" s="15">
        <f>+AH131</f>
        <v>1127.9770000000001</v>
      </c>
      <c r="AK131" s="5" t="s">
        <v>10</v>
      </c>
      <c r="AL131" s="5"/>
      <c r="AM131" s="11">
        <f>'Tarifas Riego Agricola'!$CO$5</f>
        <v>1127.9770000000001</v>
      </c>
      <c r="AN131" s="15">
        <f>+AM131</f>
        <v>1127.9770000000001</v>
      </c>
      <c r="AO131" s="15">
        <f>+AN131</f>
        <v>1127.9770000000001</v>
      </c>
      <c r="AQ131" s="5" t="s">
        <v>10</v>
      </c>
      <c r="AR131" s="5"/>
      <c r="AS131" s="11">
        <f>'Tarifas Riego Agricola'!$CP$5</f>
        <v>1127.9770000000001</v>
      </c>
      <c r="AT131" s="15">
        <f>+AS131</f>
        <v>1127.9770000000001</v>
      </c>
      <c r="AU131" s="15">
        <f>+AT131</f>
        <v>1127.9770000000001</v>
      </c>
      <c r="AW131" s="5" t="s">
        <v>10</v>
      </c>
      <c r="AX131" s="5"/>
      <c r="AY131" s="11">
        <f>'Tarifas Riego Agricola'!$CQ$5</f>
        <v>1127.9770000000001</v>
      </c>
      <c r="AZ131" s="15">
        <f>+AY131</f>
        <v>1127.9770000000001</v>
      </c>
      <c r="BA131" s="15">
        <f>+AZ131</f>
        <v>1127.9770000000001</v>
      </c>
      <c r="BC131" s="5" t="s">
        <v>10</v>
      </c>
      <c r="BD131" s="5"/>
      <c r="BE131" s="11">
        <f>'Tarifas Riego Agricola'!$CR$5</f>
        <v>1127.9770000000001</v>
      </c>
      <c r="BF131" s="15">
        <f>+BE131</f>
        <v>1127.9770000000001</v>
      </c>
      <c r="BG131" s="15">
        <f>+BF131</f>
        <v>1127.9770000000001</v>
      </c>
      <c r="BI131" s="5" t="s">
        <v>10</v>
      </c>
      <c r="BJ131" s="5"/>
      <c r="BK131" s="11">
        <f>'Tarifas Riego Agricola'!$CS$5</f>
        <v>1127.9770000000001</v>
      </c>
      <c r="BL131" s="15">
        <f>+BK131</f>
        <v>1127.9770000000001</v>
      </c>
      <c r="BM131" s="15">
        <f>+BL131</f>
        <v>1127.9770000000001</v>
      </c>
      <c r="BO131" s="5" t="s">
        <v>10</v>
      </c>
      <c r="BP131" s="5"/>
      <c r="BQ131" s="11">
        <f>'Tarifas Riego Agricola'!$CT$5</f>
        <v>1127.9770000000001</v>
      </c>
      <c r="BR131" s="15">
        <f>+BQ131</f>
        <v>1127.9770000000001</v>
      </c>
      <c r="BS131" s="15">
        <f>+BR131</f>
        <v>1127.9770000000001</v>
      </c>
    </row>
    <row r="132" spans="1:71" x14ac:dyDescent="0.25">
      <c r="A132" s="5" t="s">
        <v>11</v>
      </c>
      <c r="B132" s="46">
        <f>+E38</f>
        <v>17</v>
      </c>
      <c r="C132" s="11">
        <f>'Tarifas Riego Agricola'!$CI$6</f>
        <v>141.696</v>
      </c>
      <c r="D132" s="15">
        <f>+C132*B132</f>
        <v>2408.8319999999999</v>
      </c>
      <c r="E132" s="15">
        <f>+D132</f>
        <v>2408.8319999999999</v>
      </c>
      <c r="G132" s="5" t="s">
        <v>11</v>
      </c>
      <c r="H132" s="46">
        <f>+E39</f>
        <v>17</v>
      </c>
      <c r="I132" s="11">
        <f>'Tarifas Riego Agricola'!$CJ$6</f>
        <v>141.696</v>
      </c>
      <c r="J132" s="15">
        <f>+I132*H132</f>
        <v>2408.8319999999999</v>
      </c>
      <c r="K132" s="15">
        <f>+J132</f>
        <v>2408.8319999999999</v>
      </c>
      <c r="M132" s="5" t="s">
        <v>11</v>
      </c>
      <c r="N132" s="46">
        <f>+E40</f>
        <v>17</v>
      </c>
      <c r="O132" s="11">
        <f>'Tarifas Riego Agricola'!$CK$6</f>
        <v>141.696</v>
      </c>
      <c r="P132" s="15">
        <f>+O132*N132</f>
        <v>2408.8319999999999</v>
      </c>
      <c r="Q132" s="15">
        <f>+P132</f>
        <v>2408.8319999999999</v>
      </c>
      <c r="S132" s="5" t="s">
        <v>11</v>
      </c>
      <c r="T132" s="46">
        <f>+E41</f>
        <v>17</v>
      </c>
      <c r="U132" s="11">
        <f>'Tarifas Riego Agricola'!$CL$6</f>
        <v>141.696</v>
      </c>
      <c r="V132" s="15">
        <f>+U132*T132</f>
        <v>2408.8319999999999</v>
      </c>
      <c r="W132" s="15">
        <f>+V132</f>
        <v>2408.8319999999999</v>
      </c>
      <c r="Y132" s="5" t="s">
        <v>11</v>
      </c>
      <c r="Z132" s="46">
        <f>+E42</f>
        <v>17</v>
      </c>
      <c r="AA132" s="11">
        <f>'Tarifas Riego Agricola'!$CM$6</f>
        <v>141.696</v>
      </c>
      <c r="AB132" s="15">
        <f>+AA132*Z132</f>
        <v>2408.8319999999999</v>
      </c>
      <c r="AC132" s="15">
        <f>+AB132</f>
        <v>2408.8319999999999</v>
      </c>
      <c r="AE132" s="5" t="s">
        <v>11</v>
      </c>
      <c r="AF132" s="46">
        <f>+E43</f>
        <v>17</v>
      </c>
      <c r="AG132" s="11">
        <f>'Tarifas Riego Agricola'!$CN$6</f>
        <v>141.696</v>
      </c>
      <c r="AH132" s="15">
        <f>+AG132*AF132</f>
        <v>2408.8319999999999</v>
      </c>
      <c r="AI132" s="15">
        <f>+AH132</f>
        <v>2408.8319999999999</v>
      </c>
      <c r="AK132" s="5" t="s">
        <v>11</v>
      </c>
      <c r="AL132" s="46">
        <f>+E44</f>
        <v>17</v>
      </c>
      <c r="AM132" s="11">
        <f>'Tarifas Riego Agricola'!$CO$6</f>
        <v>141.696</v>
      </c>
      <c r="AN132" s="15">
        <f>+AM132*AL132</f>
        <v>2408.8319999999999</v>
      </c>
      <c r="AO132" s="15">
        <f>+AN132</f>
        <v>2408.8319999999999</v>
      </c>
      <c r="AQ132" s="5" t="s">
        <v>11</v>
      </c>
      <c r="AR132" s="46">
        <f>+E45</f>
        <v>17</v>
      </c>
      <c r="AS132" s="11">
        <f>'Tarifas Riego Agricola'!$CP$6</f>
        <v>141.696</v>
      </c>
      <c r="AT132" s="15">
        <f>+AS132*AR132</f>
        <v>2408.8319999999999</v>
      </c>
      <c r="AU132" s="15">
        <f>+AT132</f>
        <v>2408.8319999999999</v>
      </c>
      <c r="AW132" s="5" t="s">
        <v>11</v>
      </c>
      <c r="AX132" s="46">
        <f>+E46</f>
        <v>17</v>
      </c>
      <c r="AY132" s="11">
        <f>'Tarifas Riego Agricola'!$CQ$6</f>
        <v>141.696</v>
      </c>
      <c r="AZ132" s="15">
        <f>+AY132*AX132</f>
        <v>2408.8319999999999</v>
      </c>
      <c r="BA132" s="15">
        <f>+AZ132</f>
        <v>2408.8319999999999</v>
      </c>
      <c r="BC132" s="5" t="s">
        <v>11</v>
      </c>
      <c r="BD132" s="46">
        <f>+E47</f>
        <v>17</v>
      </c>
      <c r="BE132" s="11">
        <f>'Tarifas Riego Agricola'!$CR$6</f>
        <v>141.696</v>
      </c>
      <c r="BF132" s="15">
        <f>+BE132*BD132</f>
        <v>2408.8319999999999</v>
      </c>
      <c r="BG132" s="15">
        <f>+BF132</f>
        <v>2408.8319999999999</v>
      </c>
      <c r="BI132" s="5" t="s">
        <v>11</v>
      </c>
      <c r="BJ132" s="46">
        <f>+E48</f>
        <v>17</v>
      </c>
      <c r="BK132" s="11">
        <f>'Tarifas Riego Agricola'!$CS$6</f>
        <v>141.696</v>
      </c>
      <c r="BL132" s="15">
        <f>+BK132*BJ132</f>
        <v>2408.8319999999999</v>
      </c>
      <c r="BM132" s="15">
        <f>+BL132</f>
        <v>2408.8319999999999</v>
      </c>
      <c r="BO132" s="5" t="s">
        <v>11</v>
      </c>
      <c r="BP132" s="46">
        <f>E49</f>
        <v>17</v>
      </c>
      <c r="BQ132" s="11">
        <f>'Tarifas Riego Agricola'!$CT$6</f>
        <v>141.696</v>
      </c>
      <c r="BR132" s="15">
        <f>+BQ132*BP132</f>
        <v>2408.8319999999999</v>
      </c>
      <c r="BS132" s="15">
        <f>+BR132</f>
        <v>2408.8319999999999</v>
      </c>
    </row>
    <row r="133" spans="1:71" x14ac:dyDescent="0.25">
      <c r="A133" s="5" t="s">
        <v>12</v>
      </c>
      <c r="B133" s="12">
        <f>+B38</f>
        <v>724.89519252677155</v>
      </c>
      <c r="C133" s="11">
        <f>'Tarifas Riego Agricola'!$CI$8</f>
        <v>4.8160999999999996</v>
      </c>
      <c r="D133" s="15">
        <f>+C133*B133</f>
        <v>3491.1677367281841</v>
      </c>
      <c r="E133" s="15">
        <f>B133*'Tarifas Riego Agricola'!$CI$20</f>
        <v>6441.7086388699026</v>
      </c>
      <c r="G133" s="5" t="s">
        <v>12</v>
      </c>
      <c r="H133" s="12">
        <f>+B39</f>
        <v>755.01254319510906</v>
      </c>
      <c r="I133" s="11">
        <f>'Tarifas Riego Agricola'!$CJ$8</f>
        <v>4.8160999999999996</v>
      </c>
      <c r="J133" s="15">
        <f>+I133*H133</f>
        <v>3636.2159092819643</v>
      </c>
      <c r="K133" s="15">
        <f>H133*'Tarifas Riego Agricola'!$CJ$20</f>
        <v>6709.3434638490171</v>
      </c>
      <c r="M133" s="5" t="s">
        <v>12</v>
      </c>
      <c r="N133" s="12">
        <f>+B40</f>
        <v>699.25430289739506</v>
      </c>
      <c r="O133" s="11">
        <f>'Tarifas Riego Agricola'!$CK$8</f>
        <v>4.8160999999999996</v>
      </c>
      <c r="P133" s="15">
        <f>+O133*N133</f>
        <v>3367.6786481841441</v>
      </c>
      <c r="Q133" s="15">
        <f>N133*'Tarifas Riego Agricola'!$CK$20</f>
        <v>6213.8534372674112</v>
      </c>
      <c r="S133" s="5" t="s">
        <v>12</v>
      </c>
      <c r="T133" s="12">
        <f>+B41</f>
        <v>634.79420615933782</v>
      </c>
      <c r="U133" s="11">
        <f>'Tarifas Riego Agricola'!$CL$8</f>
        <v>4.8160999999999996</v>
      </c>
      <c r="V133" s="15">
        <f>+U133*T133</f>
        <v>3057.2323762839865</v>
      </c>
      <c r="W133" s="15">
        <f>T133*'Tarifas Riego Agricola'!$CL$40</f>
        <v>5641.0352336143396</v>
      </c>
      <c r="Y133" s="5" t="s">
        <v>12</v>
      </c>
      <c r="Z133" s="12">
        <f>+B42</f>
        <v>453.72560188349667</v>
      </c>
      <c r="AA133" s="11">
        <f>'Tarifas Riego Agricola'!$CM$8</f>
        <v>4.8160999999999996</v>
      </c>
      <c r="AB133" s="15">
        <f>+AA133*Z133</f>
        <v>2185.1878712311081</v>
      </c>
      <c r="AC133" s="15">
        <f>Z133*'Tarifas Riego Agricola'!$CM$20</f>
        <v>4031.9871885775046</v>
      </c>
      <c r="AE133" s="5" t="s">
        <v>12</v>
      </c>
      <c r="AF133" s="12">
        <f>+B43</f>
        <v>297.2751006303638</v>
      </c>
      <c r="AG133" s="11">
        <f>'Tarifas Riego Agricola'!$CN$8</f>
        <v>4.8160999999999996</v>
      </c>
      <c r="AH133" s="15">
        <f>+AG133*AF133</f>
        <v>1431.706612145895</v>
      </c>
      <c r="AI133" s="15">
        <f>AF133*'Tarifas Riego Agricola'!$CN$20</f>
        <v>2641.7054542416649</v>
      </c>
      <c r="AK133" s="5" t="s">
        <v>12</v>
      </c>
      <c r="AL133" s="12">
        <f>+B44</f>
        <v>218.56829573934837</v>
      </c>
      <c r="AM133" s="11">
        <f>'Tarifas Riego Agricola'!$CO$8</f>
        <v>4.8160999999999996</v>
      </c>
      <c r="AN133" s="15">
        <f>+AM133*AL133</f>
        <v>1052.6467691102755</v>
      </c>
      <c r="AO133" s="15">
        <f>AL133*'Tarifas Riego Agricola'!$CO$20</f>
        <v>1942.2853032581454</v>
      </c>
      <c r="AQ133" s="5" t="s">
        <v>12</v>
      </c>
      <c r="AR133" s="12">
        <f>+B45</f>
        <v>188.45094507101086</v>
      </c>
      <c r="AS133" s="11">
        <f>'Tarifas Riego Agricola'!$CP$8</f>
        <v>4.8160999999999996</v>
      </c>
      <c r="AT133" s="15">
        <f>+AS133*AR133</f>
        <v>907.59859655649529</v>
      </c>
      <c r="AU133" s="15">
        <f>AR133*'Tarifas Riego Agricola'!$CP$20</f>
        <v>1674.6504782790309</v>
      </c>
      <c r="AW133" s="5" t="s">
        <v>12</v>
      </c>
      <c r="AX133" s="12">
        <f>+B46</f>
        <v>244.20918536872486</v>
      </c>
      <c r="AY133" s="11">
        <f>'Tarifas Riego Agricola'!$CQ$8</f>
        <v>4.8160999999999996</v>
      </c>
      <c r="AZ133" s="15">
        <f>+AY133*AX133</f>
        <v>1176.1358576543157</v>
      </c>
      <c r="BA133" s="15">
        <f>AX133*'Tarifas Riego Agricola'!$CQ$20</f>
        <v>2170.1405048606366</v>
      </c>
      <c r="BC133" s="5" t="s">
        <v>12</v>
      </c>
      <c r="BD133" s="12">
        <f>+B47</f>
        <v>308.66928210678208</v>
      </c>
      <c r="BE133" s="11">
        <f>'Tarifas Riego Agricola'!$CR$8</f>
        <v>4.8160999999999996</v>
      </c>
      <c r="BF133" s="15">
        <f>+BE133*BD133</f>
        <v>1486.5821295544731</v>
      </c>
      <c r="BG133" s="15">
        <f>BD133*'Tarifas Riego Agricola'!$CR$20</f>
        <v>2742.9587085137082</v>
      </c>
      <c r="BI133" s="5" t="s">
        <v>12</v>
      </c>
      <c r="BJ133" s="12">
        <f>+B48</f>
        <v>489.73788638262323</v>
      </c>
      <c r="BK133" s="11">
        <f>'Tarifas Riego Agricola'!$CS$8</f>
        <v>4.8160999999999996</v>
      </c>
      <c r="BL133" s="15">
        <f>+BK133*BJ133</f>
        <v>2358.6266346073517</v>
      </c>
      <c r="BM133" s="15">
        <f>BJ133*'Tarifas Riego Agricola'!$CS$20</f>
        <v>4352.0067535505432</v>
      </c>
      <c r="BO133" s="5" t="s">
        <v>12</v>
      </c>
      <c r="BP133" s="12">
        <f>B49</f>
        <v>646.18838763575616</v>
      </c>
      <c r="BQ133" s="11">
        <f>'Tarifas Riego Agricola'!$CT$8</f>
        <v>4.8160999999999996</v>
      </c>
      <c r="BR133" s="15">
        <f>+BQ133*BP133</f>
        <v>3112.1078936925651</v>
      </c>
      <c r="BS133" s="15">
        <f>BP133*'Tarifas Riego Agricola'!$CT$20</f>
        <v>5742.2884878863833</v>
      </c>
    </row>
    <row r="134" spans="1:71" x14ac:dyDescent="0.25">
      <c r="A134" s="5" t="s">
        <v>13</v>
      </c>
      <c r="B134" s="12">
        <f>+C38</f>
        <v>3349.7512602529055</v>
      </c>
      <c r="C134" s="11">
        <f>'Tarifas Riego Agricola'!$CI$9</f>
        <v>2.6294</v>
      </c>
      <c r="D134" s="15">
        <f>+C134*B134</f>
        <v>8807.8359637089889</v>
      </c>
      <c r="E134" s="15">
        <f>+B134*'Tarifas Riego Agricola'!$CI$21</f>
        <v>21863.826475670714</v>
      </c>
      <c r="G134" s="5" t="s">
        <v>13</v>
      </c>
      <c r="H134" s="12">
        <f>+C39</f>
        <v>3385.6709007366899</v>
      </c>
      <c r="I134" s="11">
        <f>'Tarifas Riego Agricola'!$CJ$9</f>
        <v>2.6294</v>
      </c>
      <c r="J134" s="15">
        <f>+I134*H134</f>
        <v>8902.2830663970526</v>
      </c>
      <c r="K134" s="15">
        <f>+H134*'Tarifas Riego Agricola'!$CJ$21</f>
        <v>22098.273969108377</v>
      </c>
      <c r="M134" s="5" t="s">
        <v>13</v>
      </c>
      <c r="N134" s="12">
        <f>+C40</f>
        <v>3306.9854560644035</v>
      </c>
      <c r="O134" s="11">
        <f>'Tarifas Riego Agricola'!$CK$9</f>
        <v>2.6294</v>
      </c>
      <c r="P134" s="15">
        <f>+O134*N134</f>
        <v>8695.387558175742</v>
      </c>
      <c r="Q134" s="15">
        <f>+N134*'Tarifas Riego Agricola'!$CK$21</f>
        <v>21584.694071732363</v>
      </c>
      <c r="S134" s="5" t="s">
        <v>13</v>
      </c>
      <c r="T134" s="12">
        <f>+C41</f>
        <v>3028.1633771929824</v>
      </c>
      <c r="U134" s="11">
        <f>'Tarifas Riego Agricola'!$CL$9</f>
        <v>2.6294</v>
      </c>
      <c r="V134" s="15">
        <f>+U134*T134</f>
        <v>7962.2527839912273</v>
      </c>
      <c r="W134" s="15">
        <f>+T134*'Tarifas Riego Agricola'!$CL$41</f>
        <v>19764.822362938598</v>
      </c>
      <c r="Y134" s="5" t="s">
        <v>13</v>
      </c>
      <c r="Z134" s="12">
        <f>+C42</f>
        <v>2646.3013001253134</v>
      </c>
      <c r="AA134" s="11">
        <f>'Tarifas Riego Agricola'!$CM$9</f>
        <v>2.6294</v>
      </c>
      <c r="AB134" s="15">
        <f>+AA134*Z134</f>
        <v>6958.1846385494991</v>
      </c>
      <c r="AC134" s="15">
        <f>+Z134*'Tarifas Riego Agricola'!$CM$21</f>
        <v>17272.408585917921</v>
      </c>
      <c r="AE134" s="5" t="s">
        <v>13</v>
      </c>
      <c r="AF134" s="12">
        <f>+C43</f>
        <v>2284.7416600212655</v>
      </c>
      <c r="AG134" s="11">
        <f>'Tarifas Riego Agricola'!$CN$9</f>
        <v>2.6294</v>
      </c>
      <c r="AH134" s="15">
        <f>+AG134*AF134</f>
        <v>6007.4997208599152</v>
      </c>
      <c r="AI134" s="15">
        <f>+AF134*'Tarifas Riego Agricola'!$CN$21</f>
        <v>14912.508814958801</v>
      </c>
      <c r="AK134" s="5" t="s">
        <v>13</v>
      </c>
      <c r="AL134" s="12">
        <f>+C44</f>
        <v>1979.0201474329763</v>
      </c>
      <c r="AM134" s="11">
        <f>'Tarifas Riego Agricola'!$CO$9</f>
        <v>2.6294</v>
      </c>
      <c r="AN134" s="15">
        <f>+AM134*AL134</f>
        <v>5203.6355756602679</v>
      </c>
      <c r="AO134" s="15">
        <f>+AL134*'Tarifas Riego Agricola'!$CO$21</f>
        <v>12917.064502295036</v>
      </c>
      <c r="AQ134" s="5" t="s">
        <v>13</v>
      </c>
      <c r="AR134" s="12">
        <f>+C45</f>
        <v>1943.1005069491912</v>
      </c>
      <c r="AS134" s="11">
        <f>'Tarifas Riego Agricola'!$CP$9</f>
        <v>2.6294</v>
      </c>
      <c r="AT134" s="15">
        <f>+AS134*AR134</f>
        <v>5109.1884729722033</v>
      </c>
      <c r="AU134" s="15">
        <f>+AR134*'Tarifas Riego Agricola'!$CP$21</f>
        <v>12682.617008857371</v>
      </c>
      <c r="AW134" s="5" t="s">
        <v>13</v>
      </c>
      <c r="AX134" s="12">
        <f>+C46</f>
        <v>2021.7859516214783</v>
      </c>
      <c r="AY134" s="11">
        <f>'Tarifas Riego Agricola'!$CQ$9</f>
        <v>2.6294</v>
      </c>
      <c r="AZ134" s="15">
        <f>+AY134*AX134</f>
        <v>5316.0839811935148</v>
      </c>
      <c r="BA134" s="15">
        <f>+AX134*'Tarifas Riego Agricola'!$CQ$21</f>
        <v>13196.196906233388</v>
      </c>
      <c r="BC134" s="5" t="s">
        <v>13</v>
      </c>
      <c r="BD134" s="12">
        <f>+C47</f>
        <v>2300.6080304928992</v>
      </c>
      <c r="BE134" s="11">
        <f>'Tarifas Riego Agricola'!$CR$9</f>
        <v>2.6294</v>
      </c>
      <c r="BF134" s="15">
        <f>+BE134*BD134</f>
        <v>6049.2187553780286</v>
      </c>
      <c r="BG134" s="15">
        <f>+BD134*'Tarifas Riego Agricola'!$CR$21</f>
        <v>15016.068615027154</v>
      </c>
      <c r="BI134" s="5" t="s">
        <v>13</v>
      </c>
      <c r="BJ134" s="12">
        <f>+C48</f>
        <v>2682.4701075605685</v>
      </c>
      <c r="BK134" s="11">
        <f>'Tarifas Riego Agricola'!$CS$9</f>
        <v>2.6294</v>
      </c>
      <c r="BL134" s="15">
        <f>+BK134*BJ134</f>
        <v>7053.2869008197586</v>
      </c>
      <c r="BM134" s="15">
        <f>+BJ134*'Tarifas Riego Agricola'!$CS$21</f>
        <v>17508.48239204783</v>
      </c>
      <c r="BO134" s="5" t="s">
        <v>13</v>
      </c>
      <c r="BP134" s="12">
        <f>C49</f>
        <v>3044.029747664616</v>
      </c>
      <c r="BQ134" s="11">
        <f>'Tarifas Riego Agricola'!$CT$9</f>
        <v>2.6294</v>
      </c>
      <c r="BR134" s="15">
        <f>+BQ134*BP134</f>
        <v>8003.9718185093416</v>
      </c>
      <c r="BS134" s="15">
        <f>+BP134*'Tarifas Riego Agricola'!$CT$21</f>
        <v>19868.382163006951</v>
      </c>
    </row>
    <row r="135" spans="1:71" x14ac:dyDescent="0.25">
      <c r="A135" s="5" t="s">
        <v>14</v>
      </c>
      <c r="B135" s="12">
        <f>B133+B134</f>
        <v>4074.646452779677</v>
      </c>
      <c r="C135" s="13">
        <v>4.1070000000000004E-3</v>
      </c>
      <c r="D135" s="15">
        <f>C135*B135</f>
        <v>16.734572981566135</v>
      </c>
      <c r="E135" s="15">
        <f>+C135*B135</f>
        <v>16.734572981566135</v>
      </c>
      <c r="G135" s="5" t="s">
        <v>14</v>
      </c>
      <c r="H135" s="12">
        <f>H133+H134</f>
        <v>4140.683443931799</v>
      </c>
      <c r="I135" s="13">
        <v>4.1070000000000004E-3</v>
      </c>
      <c r="J135" s="15">
        <f>I135*H135</f>
        <v>17.0057869042279</v>
      </c>
      <c r="K135" s="15">
        <f>+I135*H135</f>
        <v>17.0057869042279</v>
      </c>
      <c r="M135" s="5" t="s">
        <v>14</v>
      </c>
      <c r="N135" s="12">
        <f>N133+N134</f>
        <v>4006.2397589617985</v>
      </c>
      <c r="O135" s="13">
        <v>4.1070000000000004E-3</v>
      </c>
      <c r="P135" s="15">
        <f>O135*N135</f>
        <v>16.453626690056108</v>
      </c>
      <c r="Q135" s="15">
        <f>+O135*N135</f>
        <v>16.453626690056108</v>
      </c>
      <c r="S135" s="5" t="s">
        <v>14</v>
      </c>
      <c r="T135" s="12">
        <f>T133+T134</f>
        <v>3662.9575833523204</v>
      </c>
      <c r="U135" s="13">
        <v>4.1070000000000004E-3</v>
      </c>
      <c r="V135" s="15">
        <f>U135*T135</f>
        <v>15.043766794827981</v>
      </c>
      <c r="W135" s="15">
        <f>+U135*T135</f>
        <v>15.043766794827981</v>
      </c>
      <c r="Y135" s="5" t="s">
        <v>14</v>
      </c>
      <c r="Z135" s="12">
        <f>Z133+Z134</f>
        <v>3100.0269020088099</v>
      </c>
      <c r="AA135" s="13">
        <v>4.1070000000000004E-3</v>
      </c>
      <c r="AB135" s="15">
        <f>AA135*Z135</f>
        <v>12.731810486550183</v>
      </c>
      <c r="AC135" s="15">
        <f>+AA135*Z135</f>
        <v>12.731810486550183</v>
      </c>
      <c r="AE135" s="5" t="s">
        <v>14</v>
      </c>
      <c r="AF135" s="12">
        <f>AF133+AF134</f>
        <v>2582.0167606516293</v>
      </c>
      <c r="AG135" s="13">
        <v>4.1070000000000004E-3</v>
      </c>
      <c r="AH135" s="15">
        <f>AG135*AF135</f>
        <v>10.604342835996242</v>
      </c>
      <c r="AI135" s="15">
        <f>+AG135*AF135</f>
        <v>10.604342835996242</v>
      </c>
      <c r="AK135" s="5" t="s">
        <v>14</v>
      </c>
      <c r="AL135" s="12">
        <f>AL133+AL134</f>
        <v>2197.5884431723248</v>
      </c>
      <c r="AM135" s="13">
        <v>4.1070000000000004E-3</v>
      </c>
      <c r="AN135" s="15">
        <f>AM135*AL135</f>
        <v>9.0254957361087396</v>
      </c>
      <c r="AO135" s="15">
        <f>+AM135*AL135</f>
        <v>9.0254957361087396</v>
      </c>
      <c r="AQ135" s="5" t="s">
        <v>14</v>
      </c>
      <c r="AR135" s="12">
        <f>AR133+AR134</f>
        <v>2131.5514520202019</v>
      </c>
      <c r="AS135" s="13">
        <v>4.1070000000000004E-3</v>
      </c>
      <c r="AT135" s="15">
        <f>AS135*AR135</f>
        <v>8.7542818134469691</v>
      </c>
      <c r="AU135" s="15">
        <f>+AS135*AR135</f>
        <v>8.7542818134469691</v>
      </c>
      <c r="AW135" s="5" t="s">
        <v>14</v>
      </c>
      <c r="AX135" s="12">
        <f>AX133+AX134</f>
        <v>2265.9951369902033</v>
      </c>
      <c r="AY135" s="13">
        <v>4.1070000000000004E-3</v>
      </c>
      <c r="AZ135" s="15">
        <f>AY135*AX135</f>
        <v>9.3064420276187665</v>
      </c>
      <c r="BA135" s="15">
        <f>+AY135*AX135</f>
        <v>9.3064420276187665</v>
      </c>
      <c r="BC135" s="5" t="s">
        <v>14</v>
      </c>
      <c r="BD135" s="12">
        <f>BD133+BD134</f>
        <v>2609.2773125996814</v>
      </c>
      <c r="BE135" s="13">
        <v>4.1070000000000004E-3</v>
      </c>
      <c r="BF135" s="15">
        <f>BE135*BD135</f>
        <v>10.716301922846892</v>
      </c>
      <c r="BG135" s="15">
        <f>+BE135*BD135</f>
        <v>10.716301922846892</v>
      </c>
      <c r="BI135" s="5" t="s">
        <v>14</v>
      </c>
      <c r="BJ135" s="12">
        <f>BJ133+BJ134</f>
        <v>3172.2079939431919</v>
      </c>
      <c r="BK135" s="13">
        <v>4.1070000000000004E-3</v>
      </c>
      <c r="BL135" s="15">
        <f>BK135*BJ135</f>
        <v>13.02825823112469</v>
      </c>
      <c r="BM135" s="15">
        <f>+BK135*BJ135</f>
        <v>13.02825823112469</v>
      </c>
      <c r="BO135" s="5" t="s">
        <v>14</v>
      </c>
      <c r="BP135" s="12">
        <f>BP133+BP134</f>
        <v>3690.2181353003721</v>
      </c>
      <c r="BQ135" s="13">
        <v>4.1070000000000004E-3</v>
      </c>
      <c r="BR135" s="15">
        <f>BQ135*BP135</f>
        <v>15.155725881678629</v>
      </c>
      <c r="BS135" s="15">
        <f>+BQ135*BP135</f>
        <v>15.155725881678629</v>
      </c>
    </row>
    <row r="136" spans="1:71" x14ac:dyDescent="0.25">
      <c r="A136" s="5" t="s">
        <v>16</v>
      </c>
      <c r="B136" s="5"/>
      <c r="C136" s="15"/>
      <c r="D136" s="15">
        <f>IF('Carga de datos'!$C$11=1,IF((B133*'Tarifas Riego Agricola'!$CI$16+B134*'Tarifas Riego Agricola'!$CI$17)&gt;250*C134,(B133*'Tarifas Riego Agricola'!$CI$16+B134*'Tarifas Riego Agricola'!$CI$17),250*C134)-SUM(D131:D134),IF('Carga de datos'!$C$11=2,(IF((B133*'Tarifas Riego Agricola'!$CI$12+B134*'Tarifas Riego Agricola'!$CI$13)&gt;250*C134,(B133*'Tarifas Riego Agricola'!$CI$12+B134*'Tarifas Riego Agricola'!$CI$13),250*C134)-SUM(D131:D134)),0))</f>
        <v>-8944.611905018226</v>
      </c>
      <c r="E136" s="15">
        <f>D136</f>
        <v>-8944.611905018226</v>
      </c>
      <c r="F136" s="5"/>
      <c r="G136" s="5" t="s">
        <v>16</v>
      </c>
      <c r="H136" s="5"/>
      <c r="I136" s="15"/>
      <c r="J136" s="15">
        <f>IF('Carga de datos'!$C$11=1,IF((H133*'Tarifas Riego Agricola'!$CJ$16+H134*'Tarifas Riego Agricola'!$CJ$17)&gt;250*I134,(H133*'Tarifas Riego Agricola'!$CJ$16+H134*'Tarifas Riego Agricola'!$CJ$17),250*I134)-SUM(J131:J134),IF('Carga de datos'!$C$11=2,(IF((H133*'Tarifas Riego Agricola'!$CJ$12+H134*'Tarifas Riego Agricola'!$CJ$13)&gt;250*I134,(H133*'Tarifas Riego Agricola'!$CJ$12+H134*'Tarifas Riego Agricola'!$CJ$13),250*I134)-SUM(J131:J134)),0))</f>
        <v>-9032.4185849104288</v>
      </c>
      <c r="K136" s="15">
        <f>J136</f>
        <v>-9032.4185849104288</v>
      </c>
      <c r="M136" s="5" t="s">
        <v>16</v>
      </c>
      <c r="N136" s="5"/>
      <c r="O136" s="15"/>
      <c r="P136" s="15">
        <f>IF('Carga de datos'!$C$11=1,IF((N133*'Tarifas Riego Agricola'!$CK$16+N134*'Tarifas Riego Agricola'!$CK$17)&gt;250*O134,(N133*'Tarifas Riego Agricola'!$CK$16+N134*'Tarifas Riego Agricola'!$CK$17),250*O134)-SUM(P131:P134),IF('Carga de datos'!$C$11=2,(IF((N133*'Tarifas Riego Agricola'!$CK$12+N134*'Tarifas Riego Agricola'!$CK$13)&gt;250*O134,(N133*'Tarifas Riego Agricola'!$CK$12+N134*'Tarifas Riego Agricola'!$CK$13),250*O134)-SUM(P131:P134)),0))</f>
        <v>-8853.7037877755465</v>
      </c>
      <c r="Q136" s="15">
        <f>P136</f>
        <v>-8853.7037877755465</v>
      </c>
      <c r="S136" s="5" t="s">
        <v>16</v>
      </c>
      <c r="T136" s="5"/>
      <c r="U136" s="15"/>
      <c r="V136" s="15">
        <f>IF('Carga de datos'!$C$11=1,IF((T133*'Tarifas Riego Agricola'!$CL$16+T134*'Tarifas Riego Agricola'!$CL$17)&gt;250*U134,(T133*'Tarifas Riego Agricola'!$CL$16+T134*'Tarifas Riego Agricola'!$CL$17),250*U134)-SUM(V131:V134),IF('Carga de datos'!$C$11=2,(IF((T133*'Tarifas Riego Agricola'!$CL$12+T134*'Tarifas Riego Agricola'!$CL$13)&gt;250*U134,(T133*'Tarifas Riego Agricola'!$CL$12+T134*'Tarifas Riego Agricola'!$CL$13),250*U134)-SUM(V131:V134)),0))</f>
        <v>-8398.0752409266534</v>
      </c>
      <c r="W136" s="15">
        <f>V136</f>
        <v>-8398.0752409266534</v>
      </c>
      <c r="Y136" s="5" t="s">
        <v>16</v>
      </c>
      <c r="Z136" s="5"/>
      <c r="AA136" s="15"/>
      <c r="AB136" s="15">
        <f>IF('Carga de datos'!$C$11=1,IF((Z133*'Tarifas Riego Agricola'!$CM$16+Z134*'Tarifas Riego Agricola'!$CM$17)&gt;250*AA134,(Z133*'Tarifas Riego Agricola'!$CM$16+Z134*'Tarifas Riego Agricola'!$CM$17),250*AA134)-SUM(AB131:AB134),IF('Carga de datos'!$C$11=2,(IF((Z133*'Tarifas Riego Agricola'!$CM$12+Z134*'Tarifas Riego Agricola'!$CM$13)&gt;250*AA134,(Z133*'Tarifas Riego Agricola'!$CM$12+Z134*'Tarifas Riego Agricola'!$CM$13),250*AA134)-SUM(AB131:AB134)),0))</f>
        <v>-7650.2428191596409</v>
      </c>
      <c r="AC136" s="15">
        <f>AB136</f>
        <v>-7650.2428191596409</v>
      </c>
      <c r="AE136" s="5" t="s">
        <v>16</v>
      </c>
      <c r="AF136" s="5"/>
      <c r="AG136" s="15"/>
      <c r="AH136" s="15">
        <f>IF('Carga de datos'!$C$11=1,IF((AF133*'Tarifas Riego Agricola'!$CN$16+AF134*'Tarifas Riego Agricola'!$CN$17)&gt;250*AG134,(AF133*'Tarifas Riego Agricola'!$CN$16+AF134*'Tarifas Riego Agricola'!$CN$17),250*AG134)-SUM(AH131:AH134),IF('Carga de datos'!$C$11=2,(IF((AF133*'Tarifas Riego Agricola'!$CN$12+AF134*'Tarifas Riego Agricola'!$CN$13)&gt;250*AG134,(AF133*'Tarifas Riego Agricola'!$CN$12+AF134*'Tarifas Riego Agricola'!$CN$13),250*AG134)-SUM(AH131:AH134)),0))</f>
        <v>-6962.1761663154084</v>
      </c>
      <c r="AI136" s="15">
        <f>AH136</f>
        <v>-6962.1761663154084</v>
      </c>
      <c r="AK136" s="5" t="s">
        <v>16</v>
      </c>
      <c r="AL136" s="5"/>
      <c r="AM136" s="15"/>
      <c r="AN136" s="15">
        <f>IF('Carga de datos'!$C$11=1,IF((AL133*'Tarifas Riego Agricola'!$CO$16+AL134*'Tarifas Riego Agricola'!$CO$17)&gt;250*AM134,(AL133*'Tarifas Riego Agricola'!$CO$16+AL134*'Tarifas Riego Agricola'!$CO$17),250*AM134)-SUM(AN131:AN134),IF('Carga de datos'!$C$11=2,(IF((AL133*'Tarifas Riego Agricola'!$CO$12+AL134*'Tarifas Riego Agricola'!$CO$13)&gt;250*AM134,(AL133*'Tarifas Riego Agricola'!$CO$12+AL134*'Tarifas Riego Agricola'!$CO$13),250*AM134)-SUM(AN131:AN134)),0))</f>
        <v>-6451.8774981013121</v>
      </c>
      <c r="AO136" s="15">
        <f>AN136</f>
        <v>-6451.8774981013121</v>
      </c>
      <c r="AQ136" s="5" t="s">
        <v>16</v>
      </c>
      <c r="AR136" s="5"/>
      <c r="AS136" s="15"/>
      <c r="AT136" s="15">
        <f>IF('Carga de datos'!$C$11=1,IF((AR133*'Tarifas Riego Agricola'!$CP$16+AR134*'Tarifas Riego Agricola'!$CP$17)&gt;250*AS134,(AR133*'Tarifas Riego Agricola'!$CP$16+AR134*'Tarifas Riego Agricola'!$CP$17),250*AS134)-SUM(AT131:AT134),IF('Carga de datos'!$C$11=2,(IF((AR133*'Tarifas Riego Agricola'!$CP$12+AR134*'Tarifas Riego Agricola'!$CP$13)&gt;250*AS134,(AR133*'Tarifas Riego Agricola'!$CP$12+AR134*'Tarifas Riego Agricola'!$CP$13),250*AS134)-SUM(AT131:AT134)),0))</f>
        <v>-6364.070818209113</v>
      </c>
      <c r="AU136" s="15">
        <f>AT136</f>
        <v>-6364.070818209113</v>
      </c>
      <c r="AW136" s="5" t="s">
        <v>16</v>
      </c>
      <c r="AX136" s="5"/>
      <c r="AY136" s="15"/>
      <c r="AZ136" s="15">
        <f>IF('Carga de datos'!$C$11=1,IF((AX133*'Tarifas Riego Agricola'!$CQ$16+AX134*'Tarifas Riego Agricola'!$CQ$17)&gt;250*AY134,(AX133*'Tarifas Riego Agricola'!$CQ$16+AX134*'Tarifas Riego Agricola'!$CQ$17),250*AY134)-SUM(AZ131:AZ134),IF('Carga de datos'!$C$11=2,(IF((AX133*'Tarifas Riego Agricola'!$CQ$12+AX134*'Tarifas Riego Agricola'!$CQ$13)&gt;250*AY134,(AX133*'Tarifas Riego Agricola'!$CQ$12+AX134*'Tarifas Riego Agricola'!$CQ$13),250*AY134)-SUM(AZ131:AZ134)),0))</f>
        <v>-6542.7856153439952</v>
      </c>
      <c r="BA136" s="15">
        <f>AZ136</f>
        <v>-6542.7856153439952</v>
      </c>
      <c r="BC136" s="5" t="s">
        <v>16</v>
      </c>
      <c r="BD136" s="5"/>
      <c r="BE136" s="15"/>
      <c r="BF136" s="15">
        <f>IF('Carga de datos'!$C$11=1,IF((BD133*'Tarifas Riego Agricola'!$CR$16+BD134*'Tarifas Riego Agricola'!$CR$17)&gt;250*BE134,(BD133*'Tarifas Riego Agricola'!$CR$16+BD134*'Tarifas Riego Agricola'!$CR$17),250*BE134)-SUM(BF131:BF134),IF('Carga de datos'!$C$11=2,(IF((BD133*'Tarifas Riego Agricola'!$CR$12+BD134*'Tarifas Riego Agricola'!$CR$13)&gt;250*BE134,(BD133*'Tarifas Riego Agricola'!$CR$12+BD134*'Tarifas Riego Agricola'!$CR$13),250*BE134)-SUM(BF131:BF134)),0))</f>
        <v>-6998.4141621928884</v>
      </c>
      <c r="BG136" s="15">
        <f>BF136</f>
        <v>-6998.4141621928884</v>
      </c>
      <c r="BI136" s="5" t="s">
        <v>16</v>
      </c>
      <c r="BJ136" s="5"/>
      <c r="BK136" s="15"/>
      <c r="BL136" s="15">
        <f>IF('Carga de datos'!$C$11=1,IF((BJ133*'Tarifas Riego Agricola'!$CS$16+BJ134*'Tarifas Riego Agricola'!$CS$17)&gt;250*BK134,(BJ133*'Tarifas Riego Agricola'!$CS$16+BJ134*'Tarifas Riego Agricola'!$CS$17),250*BK134)-SUM(BL131:BL134),IF('Carga de datos'!$C$11=2,(IF((BJ133*'Tarifas Riego Agricola'!$CS$12+BJ134*'Tarifas Riego Agricola'!$CS$13)&gt;250*BK134,(BJ133*'Tarifas Riego Agricola'!$CS$12+BJ134*'Tarifas Riego Agricola'!$CS$13),250*BK134)-SUM(BL131:BL134)),0))</f>
        <v>-7746.2465839598999</v>
      </c>
      <c r="BM136" s="15">
        <f>BL136</f>
        <v>-7746.2465839598999</v>
      </c>
      <c r="BO136" s="5" t="s">
        <v>16</v>
      </c>
      <c r="BP136" s="5"/>
      <c r="BQ136" s="15"/>
      <c r="BR136" s="15">
        <f>IF('Carga de datos'!$C$11=1,IF((BP133*'Tarifas Riego Agricola'!$CT$16+BP134*'Tarifas Riego Agricola'!$CT$17)&gt;250*BQ134,(BP133*'Tarifas Riego Agricola'!$CT$16+BP134*'Tarifas Riego Agricola'!$CT$17),250*BQ134)-SUM(BR131:BR134),IF('Carga de datos'!$C$11=2,(IF((BP133*'Tarifas Riego Agricola'!$CT$12+BP134*'Tarifas Riego Agricola'!$CT$13)&gt;250*BQ134,(BP133*'Tarifas Riego Agricola'!$CT$12+BP134*'Tarifas Riego Agricola'!$CT$13),250*BQ134)-SUM(BR131:BR134)),0))</f>
        <v>-8434.3132368041333</v>
      </c>
      <c r="BS136" s="15">
        <f>BR136</f>
        <v>-8434.3132368041333</v>
      </c>
    </row>
    <row r="137" spans="1:71" x14ac:dyDescent="0.25">
      <c r="A137" s="5" t="s">
        <v>15</v>
      </c>
      <c r="B137" s="14">
        <v>0.03</v>
      </c>
      <c r="C137" s="15"/>
      <c r="D137" s="15">
        <f>SUM(D131:D136)*((100/97)-1)</f>
        <v>213.64748562063366</v>
      </c>
      <c r="E137" s="15">
        <f>D137</f>
        <v>213.64748562063366</v>
      </c>
      <c r="F137" s="16"/>
      <c r="G137" s="5" t="s">
        <v>15</v>
      </c>
      <c r="H137" s="14">
        <v>0.03</v>
      </c>
      <c r="I137" s="15"/>
      <c r="J137" s="15">
        <f>SUM(J131:J136)*((100/97)-1)</f>
        <v>218.34727353627193</v>
      </c>
      <c r="K137" s="15">
        <f>J137</f>
        <v>218.34727353627193</v>
      </c>
      <c r="M137" s="5" t="s">
        <v>15</v>
      </c>
      <c r="N137" s="14">
        <v>0.03</v>
      </c>
      <c r="O137" s="15"/>
      <c r="P137" s="15">
        <f>SUM(P131:P136)*((100/97)-1)</f>
        <v>209.15335191570219</v>
      </c>
      <c r="Q137" s="15">
        <f>P137</f>
        <v>209.15335191570219</v>
      </c>
      <c r="S137" s="5" t="s">
        <v>15</v>
      </c>
      <c r="T137" s="14">
        <v>0.03</v>
      </c>
      <c r="U137" s="15"/>
      <c r="V137" s="15">
        <f>SUM(V131:V136)*((100/97)-1)</f>
        <v>190.92565008690826</v>
      </c>
      <c r="W137" s="15">
        <f>V137</f>
        <v>190.92565008690826</v>
      </c>
      <c r="Y137" s="5" t="s">
        <v>15</v>
      </c>
      <c r="Z137" s="14">
        <v>0.03</v>
      </c>
      <c r="AA137" s="15"/>
      <c r="AB137" s="15">
        <f>SUM(AB131:AB136)*((100/97)-1)</f>
        <v>155.95888147755147</v>
      </c>
      <c r="AC137" s="15">
        <f>AB137</f>
        <v>155.95888147755147</v>
      </c>
      <c r="AE137" s="5" t="s">
        <v>15</v>
      </c>
      <c r="AF137" s="14">
        <v>0.03</v>
      </c>
      <c r="AG137" s="15"/>
      <c r="AH137" s="15">
        <f>SUM(AH131:AH136)*((100/97)-1)</f>
        <v>124.4673250368984</v>
      </c>
      <c r="AI137" s="15">
        <f>AH137</f>
        <v>124.4673250368984</v>
      </c>
      <c r="AK137" s="5" t="s">
        <v>15</v>
      </c>
      <c r="AL137" s="14">
        <v>0.03</v>
      </c>
      <c r="AM137" s="15"/>
      <c r="AN137" s="15">
        <f>SUM(AN131:AN136)*((100/97)-1)</f>
        <v>103.6156497651132</v>
      </c>
      <c r="AO137" s="15">
        <f>AN137</f>
        <v>103.6156497651132</v>
      </c>
      <c r="AQ137" s="5" t="s">
        <v>15</v>
      </c>
      <c r="AR137" s="14">
        <v>0.03</v>
      </c>
      <c r="AS137" s="15"/>
      <c r="AT137" s="15">
        <f>SUM(AT131:AT136)*((100/97)-1)</f>
        <v>98.915861849474879</v>
      </c>
      <c r="AU137" s="15">
        <f>AT137</f>
        <v>98.915861849474879</v>
      </c>
      <c r="AW137" s="5" t="s">
        <v>15</v>
      </c>
      <c r="AX137" s="14">
        <v>0.03</v>
      </c>
      <c r="AY137" s="15"/>
      <c r="AZ137" s="15">
        <f>SUM(AZ131:AZ136)*((100/97)-1)</f>
        <v>108.1097834700446</v>
      </c>
      <c r="BA137" s="15">
        <f>AZ137</f>
        <v>108.1097834700446</v>
      </c>
      <c r="BC137" s="5" t="s">
        <v>15</v>
      </c>
      <c r="BD137" s="14">
        <v>0.03</v>
      </c>
      <c r="BE137" s="15"/>
      <c r="BF137" s="15">
        <f>SUM(BF131:BF136)*((100/97)-1)</f>
        <v>126.33748529883854</v>
      </c>
      <c r="BG137" s="15">
        <f>BF137</f>
        <v>126.33748529883854</v>
      </c>
      <c r="BI137" s="5" t="s">
        <v>15</v>
      </c>
      <c r="BJ137" s="14">
        <v>0.03</v>
      </c>
      <c r="BK137" s="15"/>
      <c r="BL137" s="15">
        <f>SUM(BL131:BL136)*((100/97)-1)</f>
        <v>161.30425390819536</v>
      </c>
      <c r="BM137" s="15">
        <f>BL137</f>
        <v>161.30425390819536</v>
      </c>
      <c r="BO137" s="5" t="s">
        <v>15</v>
      </c>
      <c r="BP137" s="14">
        <v>0.03</v>
      </c>
      <c r="BQ137" s="15"/>
      <c r="BR137" s="15">
        <f>SUM(BR131:BR136)*((100/97)-1)</f>
        <v>192.79581034884839</v>
      </c>
      <c r="BS137" s="15">
        <f>BR137</f>
        <v>192.79581034884839</v>
      </c>
    </row>
    <row r="138" spans="1:71" x14ac:dyDescent="0.25">
      <c r="A138" s="16" t="s">
        <v>17</v>
      </c>
      <c r="B138" s="16"/>
      <c r="C138" s="17"/>
      <c r="D138" s="35">
        <f>IF('Carga de datos'!$C$11=3,IF((SUM(D131:D137)-'Calculos Sin Estabilizacion'!D137)&gt;250*'Calculos Sin Estabilizacion'!C134,SUM(D131:D137),250*'Calculos Sin Estabilizacion'!C134+250*'Calculos Sin Estabilizacion'!C134*((100/97)-1)),SUM(D131:D137))</f>
        <v>7121.582854021146</v>
      </c>
      <c r="E138" s="35">
        <f>IF('Carga de datos'!$C$11=3,IF((SUM(E131:E137)-'Calculos Sin Estabilizacion'!E137)&gt;250*'Calculos Sin Estabilizacion'!C134,SUM(E131:E137),250*'Calculos Sin Estabilizacion'!C134+250*'Calculos Sin Estabilizacion'!C134*((100/97)-1)),SUM(E131:E137))</f>
        <v>23128.114268124591</v>
      </c>
      <c r="F138" s="5"/>
      <c r="G138" s="16" t="s">
        <v>17</v>
      </c>
      <c r="H138" s="16"/>
      <c r="I138" s="17"/>
      <c r="J138" s="35">
        <f>IF('Carga de datos'!$C$11=3,IF((SUM(J131:J137)-'Calculos Sin Estabilizacion'!J137)&gt;250*'Calculos Sin Estabilizacion'!I134,SUM(J131:J137),250*'Calculos Sin Estabilizacion'!I134+250*'Calculos Sin Estabilizacion'!I134*((100/97)-1)),SUM(J131:J137))</f>
        <v>7278.2424512090893</v>
      </c>
      <c r="K138" s="35">
        <f>IF('Carga de datos'!$C$11=3,IF((SUM(K131:K137)-'Calculos Sin Estabilizacion'!K137)&gt;250*'Calculos Sin Estabilizacion'!I134,SUM(K131:K137),250*'Calculos Sin Estabilizacion'!I134+250*'Calculos Sin Estabilizacion'!I134*((100/97)-1)),SUM(K131:K137))</f>
        <v>23547.360908487462</v>
      </c>
      <c r="M138" s="16" t="s">
        <v>17</v>
      </c>
      <c r="N138" s="16"/>
      <c r="O138" s="17"/>
      <c r="P138" s="35">
        <f>IF('Carga de datos'!$C$11=3,IF((SUM(P131:P137)-'Calculos Sin Estabilizacion'!P137)&gt;250*'Calculos Sin Estabilizacion'!O134,SUM(P131:P137),250*'Calculos Sin Estabilizacion'!O134+250*'Calculos Sin Estabilizacion'!O134*((100/97)-1)),SUM(P131:P137))</f>
        <v>6971.7783971900972</v>
      </c>
      <c r="Q138" s="35">
        <f>IF('Carga de datos'!$C$11=3,IF((SUM(Q131:Q137)-'Calculos Sin Estabilizacion'!Q137)&gt;250*'Calculos Sin Estabilizacion'!O134,SUM(Q131:Q137),250*'Calculos Sin Estabilizacion'!O134+250*'Calculos Sin Estabilizacion'!O134*((100/97)-1)),SUM(Q131:Q137))</f>
        <v>22707.259699829989</v>
      </c>
      <c r="S138" s="16" t="s">
        <v>17</v>
      </c>
      <c r="T138" s="16"/>
      <c r="U138" s="17"/>
      <c r="V138" s="35">
        <f>IF('Carga de datos'!$C$11=3,IF((SUM(V131:V137)-'Calculos Sin Estabilizacion'!V137)&gt;250*'Calculos Sin Estabilizacion'!U134,SUM(V131:V137),250*'Calculos Sin Estabilizacion'!U134+250*'Calculos Sin Estabilizacion'!U134*((100/97)-1)),SUM(V131:V137))</f>
        <v>6364.1883362302979</v>
      </c>
      <c r="W138" s="35">
        <f>IF('Carga de datos'!$C$11=3,IF((SUM(W131:W137)-'Calculos Sin Estabilizacion'!W137)&gt;250*'Calculos Sin Estabilizacion'!U134,SUM(W131:W137),250*'Calculos Sin Estabilizacion'!U134+250*'Calculos Sin Estabilizacion'!U134*((100/97)-1)),SUM(W131:W137))</f>
        <v>20750.560772508023</v>
      </c>
      <c r="Y138" s="16" t="s">
        <v>17</v>
      </c>
      <c r="Z138" s="16"/>
      <c r="AA138" s="17"/>
      <c r="AB138" s="35">
        <f>IF('Carga de datos'!$C$11=3,IF((SUM(AB131:AB137)-'Calculos Sin Estabilizacion'!AB137)&gt;250*'Calculos Sin Estabilizacion'!AA134,SUM(AB131:AB137),250*'Calculos Sin Estabilizacion'!AA134+250*'Calculos Sin Estabilizacion'!AA134*((100/97)-1)),SUM(AB131:AB137))</f>
        <v>5198.6293825850671</v>
      </c>
      <c r="AC138" s="35">
        <f>IF('Carga de datos'!$C$11=3,IF((SUM(AC131:AC137)-'Calculos Sin Estabilizacion'!AC137)&gt;250*'Calculos Sin Estabilizacion'!AA134,SUM(AC131:AC137),250*'Calculos Sin Estabilizacion'!AA134+250*'Calculos Sin Estabilizacion'!AA134*((100/97)-1)),SUM(AC131:AC137))</f>
        <v>17359.652647299888</v>
      </c>
      <c r="AE138" s="16" t="s">
        <v>17</v>
      </c>
      <c r="AF138" s="16"/>
      <c r="AG138" s="17"/>
      <c r="AH138" s="35">
        <f>IF('Carga de datos'!$C$11=3,IF((SUM(AH131:AH137)-'Calculos Sin Estabilizacion'!AH137)&gt;250*'Calculos Sin Estabilizacion'!AG134,SUM(AH131:AH137),250*'Calculos Sin Estabilizacion'!AG134+250*'Calculos Sin Estabilizacion'!AG134*((100/97)-1)),SUM(AH131:AH137))</f>
        <v>4148.9108345632949</v>
      </c>
      <c r="AI138" s="35">
        <f>IF('Carga de datos'!$C$11=3,IF((SUM(AI131:AI137)-'Calculos Sin Estabilizacion'!AI137)&gt;250*'Calculos Sin Estabilizacion'!AG134,SUM(AI131:AI137),250*'Calculos Sin Estabilizacion'!AG134+250*'Calculos Sin Estabilizacion'!AG134*((100/97)-1)),SUM(AI131:AI137))</f>
        <v>14263.918770757949</v>
      </c>
      <c r="AK138" s="16" t="s">
        <v>17</v>
      </c>
      <c r="AL138" s="16"/>
      <c r="AM138" s="17"/>
      <c r="AN138" s="35">
        <f>IF('Carga de datos'!$C$11=3,IF((SUM(AN131:AN137)-'Calculos Sin Estabilizacion'!AN137)&gt;250*'Calculos Sin Estabilizacion'!AM134,SUM(AN131:AN137),250*'Calculos Sin Estabilizacion'!AM134+250*'Calculos Sin Estabilizacion'!AM134*((100/97)-1)),SUM(AN131:AN137))</f>
        <v>3453.8549921704521</v>
      </c>
      <c r="AO138" s="35">
        <f>IF('Carga de datos'!$C$11=3,IF((SUM(AO131:AO137)-'Calculos Sin Estabilizacion'!AO137)&gt;250*'Calculos Sin Estabilizacion'!AM134,SUM(AO131:AO137),250*'Calculos Sin Estabilizacion'!AM134+250*'Calculos Sin Estabilizacion'!AM134*((100/97)-1)),SUM(AO131:AO137))</f>
        <v>12056.922452953095</v>
      </c>
      <c r="AQ138" s="16" t="s">
        <v>17</v>
      </c>
      <c r="AR138" s="16"/>
      <c r="AS138" s="17"/>
      <c r="AT138" s="35">
        <f>IF('Carga de datos'!$C$11=3,IF((SUM(AT131:AT137)-'Calculos Sin Estabilizacion'!AT137)&gt;250*'Calculos Sin Estabilizacion'!AS134,SUM(AT131:AT137),250*'Calculos Sin Estabilizacion'!AS134+250*'Calculos Sin Estabilizacion'!AS134*((100/97)-1)),SUM(AT131:AT137))</f>
        <v>3297.1953949825074</v>
      </c>
      <c r="AU138" s="35">
        <f>IF('Carga de datos'!$C$11=3,IF((SUM(AU131:AU137)-'Calculos Sin Estabilizacion'!AU137)&gt;250*'Calculos Sin Estabilizacion'!AS134,SUM(AU131:AU137),250*'Calculos Sin Estabilizacion'!AS134+250*'Calculos Sin Estabilizacion'!AS134*((100/97)-1)),SUM(AU131:AU137))</f>
        <v>11637.675812590209</v>
      </c>
      <c r="AW138" s="16" t="s">
        <v>17</v>
      </c>
      <c r="AX138" s="16"/>
      <c r="AY138" s="17"/>
      <c r="AZ138" s="35">
        <f>IF('Carga de datos'!$C$11=3,IF((SUM(AZ131:AZ137)-'Calculos Sin Estabilizacion'!AZ137)&gt;250*'Calculos Sin Estabilizacion'!AY134,SUM(AZ131:AZ137),250*'Calculos Sin Estabilizacion'!AY134+250*'Calculos Sin Estabilizacion'!AY134*((100/97)-1)),SUM(AZ131:AZ137))</f>
        <v>3603.6594490014991</v>
      </c>
      <c r="BA138" s="35">
        <f>IF('Carga de datos'!$C$11=3,IF((SUM(BA131:BA137)-'Calculos Sin Estabilizacion'!BA137)&gt;250*'Calculos Sin Estabilizacion'!AY134,SUM(BA131:BA137),250*'Calculos Sin Estabilizacion'!AY134+250*'Calculos Sin Estabilizacion'!AY134*((100/97)-1)),SUM(BA131:BA137))</f>
        <v>12477.777021247695</v>
      </c>
      <c r="BC138" s="16" t="s">
        <v>17</v>
      </c>
      <c r="BD138" s="16"/>
      <c r="BE138" s="17"/>
      <c r="BF138" s="35">
        <f>IF('Carga de datos'!$C$11=3,IF((SUM(BF131:BF137)-'Calculos Sin Estabilizacion'!BF137)&gt;250*'Calculos Sin Estabilizacion'!BE134,SUM(BF131:BF137),250*'Calculos Sin Estabilizacion'!BE134+250*'Calculos Sin Estabilizacion'!BE134*((100/97)-1)),SUM(BF131:BF137))</f>
        <v>4211.2495099612988</v>
      </c>
      <c r="BG138" s="35">
        <f>IF('Carga de datos'!$C$11=3,IF((SUM(BG131:BG137)-'Calculos Sin Estabilizacion'!BG137)&gt;250*'Calculos Sin Estabilizacion'!BE134,SUM(BG131:BG137),250*'Calculos Sin Estabilizacion'!BE134+250*'Calculos Sin Estabilizacion'!BE134*((100/97)-1)),SUM(BG131:BG137))</f>
        <v>14434.475948569658</v>
      </c>
      <c r="BI138" s="16" t="s">
        <v>17</v>
      </c>
      <c r="BJ138" s="16"/>
      <c r="BK138" s="17"/>
      <c r="BL138" s="35">
        <f>IF('Carga de datos'!$C$11=3,IF((SUM(BL131:BL137)-'Calculos Sin Estabilizacion'!BL137)&gt;250*'Calculos Sin Estabilizacion'!BK134,SUM(BL131:BL137),250*'Calculos Sin Estabilizacion'!BK134+250*'Calculos Sin Estabilizacion'!BK134*((100/97)-1)),SUM(BL131:BL137))</f>
        <v>5376.8084636065305</v>
      </c>
      <c r="BM138" s="35">
        <f>IF('Carga de datos'!$C$11=3,IF((SUM(BM131:BM137)-'Calculos Sin Estabilizacion'!BM137)&gt;250*'Calculos Sin Estabilizacion'!BK134,SUM(BM131:BM137),250*'Calculos Sin Estabilizacion'!BK134+250*'Calculos Sin Estabilizacion'!BK134*((100/97)-1)),SUM(BM131:BM137))</f>
        <v>17825.384073777794</v>
      </c>
      <c r="BO138" s="16" t="s">
        <v>17</v>
      </c>
      <c r="BP138" s="16"/>
      <c r="BQ138" s="17"/>
      <c r="BR138" s="35">
        <f>IF('Carga de datos'!$C$11=3,IF((SUM(BR131:BR137)-'Calculos Sin Estabilizacion'!BR137)&gt;250*'Calculos Sin Estabilizacion'!BQ134,SUM(BR131:BR137),250*'Calculos Sin Estabilizacion'!BQ134+250*'Calculos Sin Estabilizacion'!BQ134*((100/97)-1)),SUM(BR131:BR137))</f>
        <v>6426.5270116283018</v>
      </c>
      <c r="BS138" s="35">
        <f>IF('Carga de datos'!$C$11=3,IF((SUM(BS131:BS137)-'Calculos Sin Estabilizacion'!BS137)&gt;250*'Calculos Sin Estabilizacion'!BQ134,SUM(BS131:BS137),250*'Calculos Sin Estabilizacion'!BQ134+250*'Calculos Sin Estabilizacion'!BQ134*((100/97)-1)),SUM(BS131:BS137))</f>
        <v>20921.117950319731</v>
      </c>
    </row>
    <row r="139" spans="1:71" x14ac:dyDescent="0.25">
      <c r="A139" s="5" t="s">
        <v>18</v>
      </c>
      <c r="B139" s="18">
        <v>0.27</v>
      </c>
      <c r="C139" s="15"/>
      <c r="D139" s="15">
        <f>+D138*B139</f>
        <v>1922.8273705857096</v>
      </c>
      <c r="E139" s="26"/>
      <c r="F139" s="5"/>
      <c r="G139" s="5" t="s">
        <v>18</v>
      </c>
      <c r="H139" s="18">
        <v>0.27</v>
      </c>
      <c r="I139" s="15"/>
      <c r="J139" s="15">
        <f>+J138*H139</f>
        <v>1965.1254618264543</v>
      </c>
      <c r="K139" s="26"/>
      <c r="M139" s="5" t="s">
        <v>18</v>
      </c>
      <c r="N139" s="18">
        <v>0.27</v>
      </c>
      <c r="O139" s="15"/>
      <c r="P139" s="15">
        <f>+P138*N139</f>
        <v>1882.3801672413263</v>
      </c>
      <c r="Q139" s="26"/>
      <c r="S139" s="5" t="s">
        <v>18</v>
      </c>
      <c r="T139" s="18">
        <v>0.27</v>
      </c>
      <c r="U139" s="15"/>
      <c r="V139" s="15">
        <f>+V138*T139</f>
        <v>1718.3308507821805</v>
      </c>
      <c r="W139" s="26"/>
      <c r="Y139" s="5" t="s">
        <v>18</v>
      </c>
      <c r="Z139" s="18">
        <v>0.27</v>
      </c>
      <c r="AA139" s="15"/>
      <c r="AB139" s="15">
        <f>+AB138*Z139</f>
        <v>1403.6299332979681</v>
      </c>
      <c r="AC139" s="26"/>
      <c r="AE139" s="5" t="s">
        <v>18</v>
      </c>
      <c r="AF139" s="18">
        <v>0.27</v>
      </c>
      <c r="AG139" s="15"/>
      <c r="AH139" s="15">
        <f>+AH138*AF139</f>
        <v>1120.2059253320897</v>
      </c>
      <c r="AI139" s="26"/>
      <c r="AK139" s="5" t="s">
        <v>18</v>
      </c>
      <c r="AL139" s="18">
        <v>0.27</v>
      </c>
      <c r="AM139" s="15"/>
      <c r="AN139" s="15">
        <f>+AN138*AL139</f>
        <v>932.54084788602211</v>
      </c>
      <c r="AO139" s="26"/>
      <c r="AQ139" s="5" t="s">
        <v>18</v>
      </c>
      <c r="AR139" s="18">
        <v>0.27</v>
      </c>
      <c r="AS139" s="15"/>
      <c r="AT139" s="15">
        <f>+AT138*AR139</f>
        <v>890.24275664527704</v>
      </c>
      <c r="AU139" s="26"/>
      <c r="AW139" s="5" t="s">
        <v>18</v>
      </c>
      <c r="AX139" s="18">
        <v>0.27</v>
      </c>
      <c r="AY139" s="15"/>
      <c r="AZ139" s="15">
        <f>+AZ138*AX139</f>
        <v>972.98805123040484</v>
      </c>
      <c r="BA139" s="26"/>
      <c r="BC139" s="5" t="s">
        <v>18</v>
      </c>
      <c r="BD139" s="18">
        <v>0.27</v>
      </c>
      <c r="BE139" s="15"/>
      <c r="BF139" s="15">
        <f>+BF138*BD139</f>
        <v>1137.0373676895508</v>
      </c>
      <c r="BG139" s="26"/>
      <c r="BI139" s="5" t="s">
        <v>18</v>
      </c>
      <c r="BJ139" s="18">
        <v>0.27</v>
      </c>
      <c r="BK139" s="15"/>
      <c r="BL139" s="15">
        <f>+BL138*BJ139</f>
        <v>1451.7382851737634</v>
      </c>
      <c r="BM139" s="26"/>
      <c r="BO139" s="5" t="s">
        <v>18</v>
      </c>
      <c r="BP139" s="18">
        <v>0.27</v>
      </c>
      <c r="BQ139" s="15"/>
      <c r="BR139" s="15">
        <f>+BR138*BP139</f>
        <v>1735.1622931396416</v>
      </c>
      <c r="BS139" s="26"/>
    </row>
    <row r="140" spans="1:71" x14ac:dyDescent="0.25">
      <c r="A140" s="5" t="s">
        <v>19</v>
      </c>
      <c r="B140" s="19">
        <v>1.4999999999999999E-2</v>
      </c>
      <c r="C140" s="15"/>
      <c r="D140" s="15">
        <f>E138*B140</f>
        <v>346.92171402186887</v>
      </c>
      <c r="E140" s="15"/>
      <c r="F140" s="5"/>
      <c r="G140" s="5" t="s">
        <v>19</v>
      </c>
      <c r="H140" s="19">
        <v>1.4999999999999999E-2</v>
      </c>
      <c r="I140" s="15"/>
      <c r="J140" s="15">
        <f>K138*H140</f>
        <v>353.21041362731194</v>
      </c>
      <c r="K140" s="15"/>
      <c r="M140" s="5" t="s">
        <v>19</v>
      </c>
      <c r="N140" s="19">
        <v>1.4999999999999999E-2</v>
      </c>
      <c r="O140" s="15"/>
      <c r="P140" s="15">
        <f>Q138*N140</f>
        <v>340.60889549744979</v>
      </c>
      <c r="Q140" s="15"/>
      <c r="S140" s="5" t="s">
        <v>19</v>
      </c>
      <c r="T140" s="19">
        <v>1.4999999999999999E-2</v>
      </c>
      <c r="U140" s="15"/>
      <c r="V140" s="15">
        <f>W138*T140</f>
        <v>311.25841158762034</v>
      </c>
      <c r="W140" s="15"/>
      <c r="Y140" s="5" t="s">
        <v>19</v>
      </c>
      <c r="Z140" s="19">
        <v>1.4999999999999999E-2</v>
      </c>
      <c r="AA140" s="15"/>
      <c r="AB140" s="15">
        <f>AC138*Z140</f>
        <v>260.3947897094983</v>
      </c>
      <c r="AC140" s="15"/>
      <c r="AE140" s="5" t="s">
        <v>19</v>
      </c>
      <c r="AF140" s="19">
        <v>1.4999999999999999E-2</v>
      </c>
      <c r="AG140" s="15"/>
      <c r="AH140" s="15">
        <f>AI138*AF140</f>
        <v>213.95878156136922</v>
      </c>
      <c r="AI140" s="15"/>
      <c r="AK140" s="5" t="s">
        <v>19</v>
      </c>
      <c r="AL140" s="19">
        <v>1.4999999999999999E-2</v>
      </c>
      <c r="AM140" s="15"/>
      <c r="AN140" s="15">
        <f>AO138*AL140</f>
        <v>180.85383679429643</v>
      </c>
      <c r="AO140" s="15"/>
      <c r="AQ140" s="5" t="s">
        <v>19</v>
      </c>
      <c r="AR140" s="19">
        <v>1.4999999999999999E-2</v>
      </c>
      <c r="AS140" s="15"/>
      <c r="AT140" s="15">
        <f>AU138*AR140</f>
        <v>174.56513718885313</v>
      </c>
      <c r="AU140" s="15"/>
      <c r="AW140" s="5" t="s">
        <v>19</v>
      </c>
      <c r="AX140" s="19">
        <v>1.4999999999999999E-2</v>
      </c>
      <c r="AY140" s="15"/>
      <c r="AZ140" s="15">
        <f>BA138*AX140</f>
        <v>187.16665531871541</v>
      </c>
      <c r="BA140" s="15"/>
      <c r="BC140" s="5" t="s">
        <v>19</v>
      </c>
      <c r="BD140" s="19">
        <v>1.4999999999999999E-2</v>
      </c>
      <c r="BE140" s="15"/>
      <c r="BF140" s="15">
        <f>BG138*BD140</f>
        <v>216.51713922854486</v>
      </c>
      <c r="BG140" s="15"/>
      <c r="BI140" s="5" t="s">
        <v>19</v>
      </c>
      <c r="BJ140" s="19">
        <v>1.4999999999999999E-2</v>
      </c>
      <c r="BK140" s="15"/>
      <c r="BL140" s="15">
        <f>BM138*BJ140</f>
        <v>267.38076110666691</v>
      </c>
      <c r="BM140" s="15"/>
      <c r="BO140" s="5" t="s">
        <v>19</v>
      </c>
      <c r="BP140" s="19">
        <v>1.4999999999999999E-2</v>
      </c>
      <c r="BQ140" s="15"/>
      <c r="BR140" s="15">
        <f>BS138*BP140</f>
        <v>313.81676925479593</v>
      </c>
      <c r="BS140" s="15"/>
    </row>
    <row r="141" spans="1:71" x14ac:dyDescent="0.25">
      <c r="A141" s="5" t="s">
        <v>20</v>
      </c>
      <c r="B141" s="19">
        <v>0.05</v>
      </c>
      <c r="C141" s="15"/>
      <c r="D141" s="15">
        <f>E138*B141</f>
        <v>1156.4057134062296</v>
      </c>
      <c r="E141" s="15"/>
      <c r="F141" s="5"/>
      <c r="G141" s="5" t="s">
        <v>20</v>
      </c>
      <c r="H141" s="19">
        <v>0.05</v>
      </c>
      <c r="I141" s="15"/>
      <c r="J141" s="15">
        <f>K138*H141</f>
        <v>1177.3680454243731</v>
      </c>
      <c r="K141" s="15"/>
      <c r="M141" s="5" t="s">
        <v>20</v>
      </c>
      <c r="N141" s="19">
        <v>0.05</v>
      </c>
      <c r="O141" s="15"/>
      <c r="P141" s="15">
        <f>Q138*N141</f>
        <v>1135.3629849914994</v>
      </c>
      <c r="Q141" s="15"/>
      <c r="S141" s="5" t="s">
        <v>20</v>
      </c>
      <c r="T141" s="19">
        <v>0.05</v>
      </c>
      <c r="U141" s="15"/>
      <c r="V141" s="15">
        <f>W138*T141</f>
        <v>1037.5280386254012</v>
      </c>
      <c r="W141" s="15"/>
      <c r="Y141" s="5" t="s">
        <v>20</v>
      </c>
      <c r="Z141" s="19">
        <v>0.05</v>
      </c>
      <c r="AA141" s="15"/>
      <c r="AB141" s="15">
        <f>AC138*Z141</f>
        <v>867.98263236499452</v>
      </c>
      <c r="AC141" s="15"/>
      <c r="AE141" s="5" t="s">
        <v>20</v>
      </c>
      <c r="AF141" s="19">
        <v>0.05</v>
      </c>
      <c r="AG141" s="15"/>
      <c r="AH141" s="15">
        <f>AI138*AF141</f>
        <v>713.19593853789752</v>
      </c>
      <c r="AI141" s="15"/>
      <c r="AK141" s="5" t="s">
        <v>20</v>
      </c>
      <c r="AL141" s="19">
        <v>0.05</v>
      </c>
      <c r="AM141" s="15"/>
      <c r="AN141" s="15">
        <f>AO138*AL141</f>
        <v>602.84612264765474</v>
      </c>
      <c r="AO141" s="15"/>
      <c r="AQ141" s="5" t="s">
        <v>20</v>
      </c>
      <c r="AR141" s="19">
        <v>0.05</v>
      </c>
      <c r="AS141" s="15"/>
      <c r="AT141" s="15">
        <f>AU138*AR141</f>
        <v>581.88379062951049</v>
      </c>
      <c r="AU141" s="15"/>
      <c r="AW141" s="5" t="s">
        <v>20</v>
      </c>
      <c r="AX141" s="19">
        <v>0.05</v>
      </c>
      <c r="AY141" s="15"/>
      <c r="AZ141" s="15">
        <f>BA138*AX141</f>
        <v>623.88885106238479</v>
      </c>
      <c r="BA141" s="15"/>
      <c r="BC141" s="5" t="s">
        <v>20</v>
      </c>
      <c r="BD141" s="19">
        <v>0.05</v>
      </c>
      <c r="BE141" s="15"/>
      <c r="BF141" s="15">
        <f>BG138*BD141</f>
        <v>721.72379742848295</v>
      </c>
      <c r="BG141" s="15"/>
      <c r="BI141" s="5" t="s">
        <v>20</v>
      </c>
      <c r="BJ141" s="19">
        <v>0.05</v>
      </c>
      <c r="BK141" s="15"/>
      <c r="BL141" s="15">
        <f>BM138*BJ141</f>
        <v>891.26920368888977</v>
      </c>
      <c r="BM141" s="15"/>
      <c r="BO141" s="5" t="s">
        <v>20</v>
      </c>
      <c r="BP141" s="19">
        <v>0.05</v>
      </c>
      <c r="BQ141" s="15"/>
      <c r="BR141" s="15">
        <f>BS138*BP141</f>
        <v>1046.0558975159865</v>
      </c>
      <c r="BS141" s="15"/>
    </row>
    <row r="142" spans="1:71" x14ac:dyDescent="0.25">
      <c r="A142" s="5" t="s">
        <v>34</v>
      </c>
      <c r="B142" s="20">
        <v>1.4999999999999999E-2</v>
      </c>
      <c r="C142" s="15"/>
      <c r="D142" s="15">
        <f>+B142*BR114</f>
        <v>96.397905174424523</v>
      </c>
      <c r="F142" s="5"/>
      <c r="G142" s="5" t="s">
        <v>34</v>
      </c>
      <c r="H142" s="20">
        <v>1.4999999999999999E-2</v>
      </c>
      <c r="I142" s="15"/>
      <c r="J142" s="15">
        <f>+H142*D138</f>
        <v>106.82374281031719</v>
      </c>
      <c r="M142" s="5" t="s">
        <v>34</v>
      </c>
      <c r="N142" s="20">
        <v>1.4999999999999999E-2</v>
      </c>
      <c r="O142" s="15"/>
      <c r="P142" s="15">
        <f>+N142*J138</f>
        <v>109.17363676813633</v>
      </c>
      <c r="S142" s="5" t="s">
        <v>34</v>
      </c>
      <c r="T142" s="20">
        <v>1.4999999999999999E-2</v>
      </c>
      <c r="U142" s="15"/>
      <c r="V142" s="15">
        <f>+T142*P138</f>
        <v>104.57667595785145</v>
      </c>
      <c r="Y142" s="5" t="s">
        <v>34</v>
      </c>
      <c r="Z142" s="20">
        <v>1.4999999999999999E-2</v>
      </c>
      <c r="AA142" s="15"/>
      <c r="AB142" s="15">
        <f>+Z142*V138</f>
        <v>95.462825043454458</v>
      </c>
      <c r="AE142" s="5" t="s">
        <v>34</v>
      </c>
      <c r="AF142" s="20">
        <v>1.4999999999999999E-2</v>
      </c>
      <c r="AG142" s="15"/>
      <c r="AH142" s="15">
        <f>+AF142*AB138</f>
        <v>77.979440738776006</v>
      </c>
      <c r="AK142" s="5" t="s">
        <v>34</v>
      </c>
      <c r="AL142" s="20">
        <v>1.4999999999999999E-2</v>
      </c>
      <c r="AM142" s="15"/>
      <c r="AN142" s="15">
        <f>+AL142*AH138</f>
        <v>62.233662518449421</v>
      </c>
      <c r="AQ142" s="5" t="s">
        <v>34</v>
      </c>
      <c r="AR142" s="20">
        <v>1.4999999999999999E-2</v>
      </c>
      <c r="AS142" s="15"/>
      <c r="AT142" s="15">
        <f>+AR142*AN138</f>
        <v>51.80782488255678</v>
      </c>
      <c r="AW142" s="5" t="s">
        <v>34</v>
      </c>
      <c r="AX142" s="20">
        <v>1.4999999999999999E-2</v>
      </c>
      <c r="AY142" s="15"/>
      <c r="AZ142" s="15">
        <f>+AX142*AT138</f>
        <v>49.45793092473761</v>
      </c>
      <c r="BC142" s="5" t="s">
        <v>34</v>
      </c>
      <c r="BD142" s="20">
        <v>1.4999999999999999E-2</v>
      </c>
      <c r="BE142" s="15"/>
      <c r="BF142" s="15">
        <f>+BD142*AZ138</f>
        <v>54.054891735022487</v>
      </c>
      <c r="BI142" s="5" t="s">
        <v>34</v>
      </c>
      <c r="BJ142" s="20">
        <v>1.4999999999999999E-2</v>
      </c>
      <c r="BK142" s="15"/>
      <c r="BL142" s="15">
        <f>+BJ142*BF138</f>
        <v>63.168742649419478</v>
      </c>
      <c r="BO142" s="5" t="s">
        <v>34</v>
      </c>
      <c r="BP142" s="20">
        <v>1.4999999999999999E-2</v>
      </c>
      <c r="BQ142" s="15"/>
      <c r="BR142" s="15">
        <f>+BP142*BL138</f>
        <v>80.652126954097952</v>
      </c>
    </row>
    <row r="143" spans="1:71" x14ac:dyDescent="0.25">
      <c r="A143" s="95" t="s">
        <v>94</v>
      </c>
      <c r="B143" s="96"/>
      <c r="C143" s="97"/>
      <c r="D143" s="97">
        <v>1100</v>
      </c>
      <c r="F143" s="5"/>
      <c r="G143" s="95" t="s">
        <v>94</v>
      </c>
      <c r="H143" s="96"/>
      <c r="I143" s="97"/>
      <c r="J143" s="97">
        <v>1100</v>
      </c>
      <c r="M143" s="95" t="s">
        <v>94</v>
      </c>
      <c r="N143" s="96"/>
      <c r="O143" s="97"/>
      <c r="P143" s="97">
        <v>1100</v>
      </c>
      <c r="S143" s="95" t="s">
        <v>94</v>
      </c>
      <c r="T143" s="96"/>
      <c r="U143" s="97"/>
      <c r="V143" s="97">
        <v>1100</v>
      </c>
      <c r="Y143" s="95" t="s">
        <v>94</v>
      </c>
      <c r="Z143" s="96"/>
      <c r="AA143" s="97"/>
      <c r="AB143" s="97">
        <v>1100</v>
      </c>
      <c r="AE143" s="95" t="s">
        <v>94</v>
      </c>
      <c r="AF143" s="96"/>
      <c r="AG143" s="97"/>
      <c r="AH143" s="97">
        <v>1100</v>
      </c>
      <c r="AK143" s="95" t="s">
        <v>94</v>
      </c>
      <c r="AL143" s="96"/>
      <c r="AM143" s="97"/>
      <c r="AN143" s="97">
        <v>1100</v>
      </c>
      <c r="AQ143" s="95" t="s">
        <v>94</v>
      </c>
      <c r="AR143" s="96"/>
      <c r="AS143" s="97"/>
      <c r="AT143" s="97">
        <v>1100</v>
      </c>
      <c r="AW143" s="95" t="s">
        <v>94</v>
      </c>
      <c r="AX143" s="96"/>
      <c r="AY143" s="97"/>
      <c r="AZ143" s="97">
        <v>1100</v>
      </c>
      <c r="BC143" s="95" t="s">
        <v>94</v>
      </c>
      <c r="BD143" s="96"/>
      <c r="BE143" s="97"/>
      <c r="BF143" s="97">
        <v>1100</v>
      </c>
      <c r="BI143" s="95" t="s">
        <v>94</v>
      </c>
      <c r="BJ143" s="96"/>
      <c r="BK143" s="97"/>
      <c r="BL143" s="97">
        <v>1100</v>
      </c>
      <c r="BO143" s="95" t="s">
        <v>94</v>
      </c>
      <c r="BP143" s="96"/>
      <c r="BQ143" s="97"/>
      <c r="BR143" s="97">
        <v>1100</v>
      </c>
    </row>
    <row r="144" spans="1:71" x14ac:dyDescent="0.25">
      <c r="A144" s="5"/>
      <c r="B144" s="5"/>
      <c r="C144" s="15"/>
      <c r="D144" s="5"/>
      <c r="F144" s="5"/>
      <c r="G144" s="5"/>
      <c r="H144" s="5"/>
      <c r="I144" s="15"/>
      <c r="J144" s="5"/>
      <c r="M144" s="5"/>
      <c r="N144" s="5"/>
      <c r="O144" s="15"/>
      <c r="P144" s="5"/>
      <c r="S144" s="5"/>
      <c r="T144" s="5"/>
      <c r="U144" s="15"/>
      <c r="V144" s="5"/>
      <c r="Y144" s="5"/>
      <c r="Z144" s="5"/>
      <c r="AA144" s="15"/>
      <c r="AB144" s="5"/>
      <c r="AE144" s="5"/>
      <c r="AF144" s="5"/>
      <c r="AG144" s="15"/>
      <c r="AH144" s="5"/>
      <c r="AK144" s="5"/>
      <c r="AL144" s="5"/>
      <c r="AM144" s="15"/>
      <c r="AN144" s="5"/>
      <c r="AQ144" s="5"/>
      <c r="AR144" s="5"/>
      <c r="AS144" s="15"/>
      <c r="AT144" s="5"/>
      <c r="AW144" s="5"/>
      <c r="AX144" s="5"/>
      <c r="AY144" s="15"/>
      <c r="AZ144" s="5"/>
      <c r="BC144" s="5"/>
      <c r="BD144" s="5"/>
      <c r="BE144" s="15"/>
      <c r="BF144" s="5"/>
      <c r="BI144" s="5"/>
      <c r="BJ144" s="5"/>
      <c r="BK144" s="15"/>
      <c r="BL144" s="5"/>
      <c r="BO144" s="5"/>
      <c r="BP144" s="5"/>
      <c r="BQ144" s="15"/>
      <c r="BR144" s="5"/>
    </row>
    <row r="145" spans="1:70" x14ac:dyDescent="0.25">
      <c r="A145" s="21" t="s">
        <v>21</v>
      </c>
      <c r="B145" s="21"/>
      <c r="C145" s="98">
        <f>(D138+C146)*(1+'Carga de datos'!$C$37+'Carga de datos'!$D$37)</f>
        <v>14624.206112450958</v>
      </c>
      <c r="D145" s="11"/>
      <c r="F145" s="21"/>
      <c r="G145" s="21" t="s">
        <v>21</v>
      </c>
      <c r="H145" s="21"/>
      <c r="I145" s="98">
        <f>(J138+I146)*(1+'Carga de datos'!$C$37+'Carga de datos'!$D$37)*(1+'Carga de datos'!$E$37)</f>
        <v>14916.288282479936</v>
      </c>
      <c r="J145" s="11"/>
      <c r="M145" s="21" t="s">
        <v>21</v>
      </c>
      <c r="N145" s="21"/>
      <c r="O145" s="98">
        <f>(P138+O146)*(1+'Carga de datos'!$C$37+'Carga de datos'!$D$37)*(1+'Carga de datos'!$E$37)</f>
        <v>14374.165327327195</v>
      </c>
      <c r="P145" s="11"/>
      <c r="S145" s="21" t="s">
        <v>21</v>
      </c>
      <c r="T145" s="21"/>
      <c r="U145" s="98">
        <f>(V138+U146)*(1+'Carga de datos'!$C$37+'Carga de datos'!$D$37)*(1+'Carga de datos'!$E$37)</f>
        <v>13260.919420731789</v>
      </c>
      <c r="V145" s="11"/>
      <c r="Y145" s="21" t="s">
        <v>21</v>
      </c>
      <c r="Z145" s="21"/>
      <c r="AA145" s="98">
        <f>(AB138+AA146)*(1+'Carga de datos'!$C$37+'Carga de datos'!$D$37)*(1+'Carga de datos'!$E$37)</f>
        <v>11157.10339826708</v>
      </c>
      <c r="AB145" s="11"/>
      <c r="AE145" s="21" t="s">
        <v>21</v>
      </c>
      <c r="AF145" s="21"/>
      <c r="AG145" s="98">
        <f>(AH138+AG146)*(1+'Carga de datos'!$C$37+'Carga de datos'!$D$37)*(1+'Carga de datos'!$E$37)</f>
        <v>9246.0142084852905</v>
      </c>
      <c r="AH145" s="11"/>
      <c r="AK145" s="21" t="s">
        <v>21</v>
      </c>
      <c r="AL145" s="21"/>
      <c r="AM145" s="98">
        <f>(AN138+AM146)*(1+'Carga de datos'!$C$37+'Carga de datos'!$D$37)*(1+'Carga de datos'!$E$37)</f>
        <v>7960.9865860068539</v>
      </c>
      <c r="AN145" s="11"/>
      <c r="AQ145" s="21" t="s">
        <v>21</v>
      </c>
      <c r="AR145" s="21"/>
      <c r="AS145" s="98">
        <f>(AT138+AS146)*(1+'Carga de datos'!$C$37+'Carga de datos'!$D$37)*(1+'Carga de datos'!$E$37)</f>
        <v>7668.9044159778759</v>
      </c>
      <c r="AT145" s="11"/>
      <c r="AW145" s="21" t="s">
        <v>21</v>
      </c>
      <c r="AX145" s="21"/>
      <c r="AY145" s="98">
        <f>(AZ138+AY146)*(1+'Carga de datos'!$C$37+'Carga de datos'!$D$37)*(1+'Carga de datos'!$E$37)</f>
        <v>8211.0273711306163</v>
      </c>
      <c r="AZ145" s="11"/>
      <c r="BC145" s="21" t="s">
        <v>21</v>
      </c>
      <c r="BD145" s="21"/>
      <c r="BE145" s="98">
        <f>(BF138+BE146)*(1+'Carga de datos'!$C$37+'Carga de datos'!$D$37)*(1+'Carga de datos'!$E$37)</f>
        <v>9324.2732777260226</v>
      </c>
      <c r="BF145" s="11"/>
      <c r="BI145" s="21" t="s">
        <v>21</v>
      </c>
      <c r="BJ145" s="21"/>
      <c r="BK145" s="98">
        <f>(BL138+BK146)*(1+'Carga de datos'!$C$37+'Carga de datos'!$D$37)*(1+'Carga de datos'!$E$37)</f>
        <v>11428.089300190735</v>
      </c>
      <c r="BL145" s="11"/>
      <c r="BO145" s="21" t="s">
        <v>21</v>
      </c>
      <c r="BP145" s="21"/>
      <c r="BQ145" s="98">
        <f>(BR138+BQ146)*(1+'Carga de datos'!$C$37+'Carga de datos'!$D$37)*(1+'Carga de datos'!$E$37)</f>
        <v>13339.178489972521</v>
      </c>
      <c r="BR145" s="11"/>
    </row>
    <row r="146" spans="1:70" ht="15" customHeight="1" x14ac:dyDescent="0.25">
      <c r="A146" s="21" t="s">
        <v>29</v>
      </c>
      <c r="B146" s="21"/>
      <c r="C146" s="98">
        <f>(SUM(D139:D143))*(1+'Carga de datos'!$C$37+'Carga de datos'!$D$37)</f>
        <v>5399.1415573238546</v>
      </c>
      <c r="D146" s="11"/>
      <c r="F146" s="21"/>
      <c r="G146" s="21" t="s">
        <v>29</v>
      </c>
      <c r="H146" s="21"/>
      <c r="I146" s="98">
        <f>(SUM(J139:J143))*(1+'Carga de datos'!$C$37+'Carga de datos'!$D$37)*(1+'Carga de datos'!$E$37)</f>
        <v>5492.5523111881166</v>
      </c>
      <c r="J146" s="11"/>
      <c r="M146" s="21" t="s">
        <v>29</v>
      </c>
      <c r="N146" s="21"/>
      <c r="O146" s="98">
        <f>(SUM(P139:P143))*(1+'Carga de datos'!$C$37+'Carga de datos'!$D$37)*(1+'Carga de datos'!$E$37)</f>
        <v>5334.8699994941453</v>
      </c>
      <c r="P146" s="11"/>
      <c r="S146" s="21" t="s">
        <v>29</v>
      </c>
      <c r="T146" s="21"/>
      <c r="U146" s="98">
        <f>(SUM(V139:V143))*(1+'Carga de datos'!$C$37+'Carga de datos'!$D$37)*(1+'Carga de datos'!$E$37)</f>
        <v>4989.3385650811661</v>
      </c>
      <c r="V146" s="11"/>
      <c r="Y146" s="21" t="s">
        <v>29</v>
      </c>
      <c r="Z146" s="21"/>
      <c r="AA146" s="98">
        <f>(SUM(AB139:AB143))*(1+'Carga de datos'!$C$37+'Carga de datos'!$D$37)*(1+'Carga de datos'!$E$37)</f>
        <v>4353.6851707257892</v>
      </c>
      <c r="AB146" s="11"/>
      <c r="AE146" s="21" t="s">
        <v>29</v>
      </c>
      <c r="AF146" s="21"/>
      <c r="AG146" s="98">
        <f>(SUM(AH139:AH143))*(1+'Carga de datos'!$C$37+'Carga de datos'!$D$37)*(1+'Carga de datos'!$E$37)</f>
        <v>3767.1972206467144</v>
      </c>
      <c r="AH146" s="11"/>
      <c r="AK146" s="21" t="s">
        <v>29</v>
      </c>
      <c r="AL146" s="21"/>
      <c r="AM146" s="98">
        <f>(SUM(AN139:AN143))*(1+'Carga de datos'!$C$37+'Carga de datos'!$D$37)*(1+'Carga de datos'!$E$37)</f>
        <v>3362.0581807806216</v>
      </c>
      <c r="AN146" s="11"/>
      <c r="AQ146" s="21" t="s">
        <v>29</v>
      </c>
      <c r="AR146" s="21"/>
      <c r="AS146" s="98">
        <f>(SUM(AT139:AT143))*(1+'Carga de datos'!$C$37+'Carga de datos'!$D$37)*(1+'Carga de datos'!$E$37)</f>
        <v>3268.6474269163587</v>
      </c>
      <c r="AT146" s="11"/>
      <c r="AW146" s="21" t="s">
        <v>29</v>
      </c>
      <c r="AX146" s="21"/>
      <c r="AY146" s="98">
        <f>(SUM(AZ139:AZ143))*(1+'Carga de datos'!$C$37+'Carga de datos'!$D$37)*(1+'Carga de datos'!$E$37)</f>
        <v>3426.3297386103309</v>
      </c>
      <c r="AZ146" s="11"/>
      <c r="BC146" s="21" t="s">
        <v>29</v>
      </c>
      <c r="BD146" s="21"/>
      <c r="BE146" s="98">
        <f>(SUM(BF139:BF143))*(1+'Carga de datos'!$C$37+'Carga de datos'!$D$37)*(1+'Carga de datos'!$E$37)</f>
        <v>3771.8611730233101</v>
      </c>
      <c r="BF146" s="11"/>
      <c r="BI146" s="21" t="s">
        <v>29</v>
      </c>
      <c r="BJ146" s="21"/>
      <c r="BK146" s="98">
        <f>(SUM(BL139:BL143))*(1+'Carga de datos'!$C$37+'Carga de datos'!$D$37)*(1+'Carga de datos'!$E$37)</f>
        <v>4407.5145673786874</v>
      </c>
      <c r="BL146" s="11"/>
      <c r="BO146" s="21" t="s">
        <v>29</v>
      </c>
      <c r="BP146" s="21"/>
      <c r="BQ146" s="98">
        <f>(SUM(BR139:BR143))*(1+'Carga de datos'!$C$37+'Carga de datos'!$D$37)*(1+'Carga de datos'!$E$37)</f>
        <v>4994.0025174577613</v>
      </c>
      <c r="BR146" s="11"/>
    </row>
    <row r="147" spans="1:70" x14ac:dyDescent="0.25">
      <c r="A147" s="21" t="s">
        <v>30</v>
      </c>
      <c r="B147" s="21"/>
      <c r="C147" s="99">
        <f>C146/C145</f>
        <v>0.36919211311765215</v>
      </c>
      <c r="D147" s="11"/>
      <c r="F147" s="21"/>
      <c r="G147" s="21" t="s">
        <v>30</v>
      </c>
      <c r="H147" s="21"/>
      <c r="I147" s="99">
        <f>I146/I145</f>
        <v>0.36822513799491557</v>
      </c>
      <c r="J147" s="11"/>
      <c r="M147" s="21" t="s">
        <v>30</v>
      </c>
      <c r="N147" s="21"/>
      <c r="O147" s="99">
        <f>O146/O145</f>
        <v>0.3711429413819145</v>
      </c>
      <c r="P147" s="11"/>
      <c r="S147" s="21" t="s">
        <v>30</v>
      </c>
      <c r="T147" s="21"/>
      <c r="U147" s="99">
        <f>U146/U145</f>
        <v>0.37624378874370951</v>
      </c>
      <c r="V147" s="11"/>
      <c r="Y147" s="21" t="s">
        <v>30</v>
      </c>
      <c r="Z147" s="21"/>
      <c r="AA147" s="99">
        <f>AA146/AA145</f>
        <v>0.39021644017406915</v>
      </c>
      <c r="AB147" s="11"/>
      <c r="AE147" s="21" t="s">
        <v>30</v>
      </c>
      <c r="AF147" s="21"/>
      <c r="AG147" s="99">
        <f>AG146/AG145</f>
        <v>0.40744012887082376</v>
      </c>
      <c r="AH147" s="11"/>
      <c r="AK147" s="21" t="s">
        <v>30</v>
      </c>
      <c r="AL147" s="21"/>
      <c r="AM147" s="99">
        <f>AM146/AM145</f>
        <v>0.42231677499496884</v>
      </c>
      <c r="AN147" s="11"/>
      <c r="AQ147" s="21" t="s">
        <v>30</v>
      </c>
      <c r="AR147" s="21"/>
      <c r="AS147" s="99">
        <f>AS146/AS145</f>
        <v>0.42622091104777027</v>
      </c>
      <c r="AT147" s="11"/>
      <c r="AW147" s="21" t="s">
        <v>30</v>
      </c>
      <c r="AX147" s="21"/>
      <c r="AY147" s="99">
        <f>AY146/AY145</f>
        <v>0.41728392608421461</v>
      </c>
      <c r="AZ147" s="11"/>
      <c r="BC147" s="21" t="s">
        <v>30</v>
      </c>
      <c r="BD147" s="21"/>
      <c r="BE147" s="99">
        <f>BE146/BE145</f>
        <v>0.40452065921679858</v>
      </c>
      <c r="BF147" s="11"/>
      <c r="BI147" s="21" t="s">
        <v>30</v>
      </c>
      <c r="BJ147" s="21"/>
      <c r="BK147" s="99">
        <f>BK146/BK145</f>
        <v>0.38567379477032315</v>
      </c>
      <c r="BL147" s="11"/>
      <c r="BO147" s="21" t="s">
        <v>30</v>
      </c>
      <c r="BP147" s="21"/>
      <c r="BQ147" s="99">
        <f>BQ146/BQ145</f>
        <v>0.37438606292073456</v>
      </c>
      <c r="BR147" s="11"/>
    </row>
    <row r="151" spans="1:70" x14ac:dyDescent="0.25">
      <c r="B151" s="119"/>
      <c r="C151" s="119"/>
      <c r="D151" s="119"/>
    </row>
    <row r="152" spans="1:70" x14ac:dyDescent="0.25">
      <c r="B152" t="s">
        <v>31</v>
      </c>
      <c r="C152" t="s">
        <v>33</v>
      </c>
      <c r="D152" t="s">
        <v>32</v>
      </c>
      <c r="G152" s="26"/>
      <c r="I152" s="23"/>
      <c r="L152" s="26"/>
    </row>
    <row r="153" spans="1:70" x14ac:dyDescent="0.25">
      <c r="A153" s="3">
        <v>43466</v>
      </c>
      <c r="B153" s="48">
        <f>+C73-C74</f>
        <v>442.39690721649481</v>
      </c>
      <c r="C153" s="48">
        <f>+C74</f>
        <v>154.83891752577321</v>
      </c>
      <c r="D153" s="48">
        <f>+B153+C153</f>
        <v>597.23582474226805</v>
      </c>
      <c r="E153" s="24"/>
      <c r="F153" s="24"/>
    </row>
    <row r="154" spans="1:70" x14ac:dyDescent="0.25">
      <c r="A154" s="3">
        <v>43497</v>
      </c>
      <c r="B154" s="48">
        <f>+I73-I74</f>
        <v>578.42783505154637</v>
      </c>
      <c r="C154" s="48">
        <f>+I74</f>
        <v>200.40927835051545</v>
      </c>
      <c r="D154" s="48">
        <f t="shared" ref="D154:D200" si="6">+B154+C154</f>
        <v>778.83711340206185</v>
      </c>
      <c r="E154" s="24"/>
      <c r="F154" s="24"/>
    </row>
    <row r="155" spans="1:70" x14ac:dyDescent="0.25">
      <c r="A155" s="3">
        <v>43525</v>
      </c>
      <c r="B155" s="48">
        <f>+O73-O74</f>
        <v>578.42783505154637</v>
      </c>
      <c r="C155" s="48">
        <f>+O74</f>
        <v>202.44974226804121</v>
      </c>
      <c r="D155" s="48">
        <f t="shared" si="6"/>
        <v>780.87757731958754</v>
      </c>
      <c r="E155" s="24"/>
      <c r="F155" s="24"/>
    </row>
    <row r="156" spans="1:70" x14ac:dyDescent="0.25">
      <c r="A156" s="3">
        <v>43556</v>
      </c>
      <c r="B156" s="48">
        <f>+U73-U74</f>
        <v>578.42783505154637</v>
      </c>
      <c r="C156" s="48">
        <f>+U74</f>
        <v>202.44974226804121</v>
      </c>
      <c r="D156" s="48">
        <f t="shared" si="6"/>
        <v>780.87757731958754</v>
      </c>
      <c r="E156" s="24"/>
      <c r="F156" s="24"/>
    </row>
    <row r="157" spans="1:70" x14ac:dyDescent="0.25">
      <c r="A157" s="3">
        <v>43586</v>
      </c>
      <c r="B157" s="48">
        <f>+AA73-AA74</f>
        <v>615.6185567010308</v>
      </c>
      <c r="C157" s="48">
        <f>+AA74</f>
        <v>214.90863402061851</v>
      </c>
      <c r="D157" s="48">
        <f t="shared" si="6"/>
        <v>830.52719072164928</v>
      </c>
      <c r="E157" s="24"/>
      <c r="F157" s="24"/>
      <c r="AL157" s="3"/>
    </row>
    <row r="158" spans="1:70" x14ac:dyDescent="0.25">
      <c r="A158" s="3">
        <v>43617</v>
      </c>
      <c r="B158" s="48">
        <f>+AG73-AG74</f>
        <v>615.6185567010308</v>
      </c>
      <c r="C158" s="48">
        <f>+AG74</f>
        <v>215.46649484536078</v>
      </c>
      <c r="D158" s="48">
        <f t="shared" si="6"/>
        <v>831.08505154639158</v>
      </c>
      <c r="E158" s="24"/>
      <c r="F158" s="24"/>
      <c r="AL158" s="3"/>
    </row>
    <row r="159" spans="1:70" x14ac:dyDescent="0.25">
      <c r="A159" s="3">
        <v>43647</v>
      </c>
      <c r="B159" s="48">
        <f>+AM73-AM74</f>
        <v>1718.3171126991563</v>
      </c>
      <c r="C159" s="48">
        <f>+AM74</f>
        <v>693.77217524434332</v>
      </c>
      <c r="D159" s="48">
        <f t="shared" si="6"/>
        <v>2412.0892879434996</v>
      </c>
      <c r="E159" s="24"/>
      <c r="F159" s="24"/>
      <c r="AL159" s="3"/>
    </row>
    <row r="160" spans="1:70" x14ac:dyDescent="0.25">
      <c r="A160" s="3">
        <v>43678</v>
      </c>
      <c r="B160" s="48">
        <f>+AS73-AS74</f>
        <v>3316.590924297182</v>
      </c>
      <c r="C160" s="48">
        <f>+AS74</f>
        <v>1361.8983868322221</v>
      </c>
      <c r="D160" s="48">
        <f t="shared" si="6"/>
        <v>4678.4893111294041</v>
      </c>
      <c r="E160" s="24"/>
      <c r="F160" s="24"/>
      <c r="AL160" s="3"/>
    </row>
    <row r="161" spans="1:47" x14ac:dyDescent="0.25">
      <c r="A161" s="3">
        <v>43709</v>
      </c>
      <c r="B161" s="48">
        <f>+AY73-AY74</f>
        <v>4506.3370754715988</v>
      </c>
      <c r="C161" s="48">
        <f>+AY74</f>
        <v>1845.9069201838413</v>
      </c>
      <c r="D161" s="48">
        <f t="shared" si="6"/>
        <v>6352.2439956554399</v>
      </c>
      <c r="E161" s="24"/>
      <c r="F161" s="24"/>
      <c r="L161" s="3"/>
      <c r="M161" s="24"/>
      <c r="N161" s="24"/>
      <c r="O161" s="24"/>
      <c r="AL161" s="3"/>
    </row>
    <row r="162" spans="1:47" x14ac:dyDescent="0.25">
      <c r="A162" s="3">
        <v>43739</v>
      </c>
      <c r="B162" s="48">
        <f>+BE73-BE74</f>
        <v>5102.6399398982894</v>
      </c>
      <c r="C162" s="48">
        <f>+BE74</f>
        <v>2097.1417494509869</v>
      </c>
      <c r="D162" s="48">
        <f t="shared" si="6"/>
        <v>7199.7816893492763</v>
      </c>
      <c r="E162" s="24"/>
      <c r="F162" s="24"/>
      <c r="L162" s="3"/>
      <c r="M162" s="24"/>
      <c r="N162" s="24"/>
      <c r="O162" s="24"/>
      <c r="AL162" s="3"/>
    </row>
    <row r="163" spans="1:47" x14ac:dyDescent="0.25">
      <c r="A163" s="3">
        <v>43770</v>
      </c>
      <c r="B163" s="48">
        <f>+BK73-BK74</f>
        <v>6587.7062936871507</v>
      </c>
      <c r="C163" s="48">
        <f>+BK74</f>
        <v>2614.4286278036461</v>
      </c>
      <c r="D163" s="48">
        <f t="shared" si="6"/>
        <v>9202.1349214907968</v>
      </c>
      <c r="E163" s="24"/>
      <c r="F163" s="24"/>
      <c r="L163" s="3"/>
      <c r="M163" s="24"/>
      <c r="N163" s="24"/>
      <c r="O163" s="24"/>
      <c r="AL163" s="3"/>
    </row>
    <row r="164" spans="1:47" x14ac:dyDescent="0.25">
      <c r="A164" s="3">
        <v>43800</v>
      </c>
      <c r="B164" s="48">
        <f>+BQ73-BQ74</f>
        <v>5729.7769310547192</v>
      </c>
      <c r="C164" s="48">
        <f>+BQ74</f>
        <v>2299.1932257000858</v>
      </c>
      <c r="D164" s="48">
        <f t="shared" si="6"/>
        <v>8028.9701567548054</v>
      </c>
      <c r="E164" s="24"/>
      <c r="F164" s="24"/>
      <c r="L164" s="3"/>
      <c r="M164" s="24"/>
      <c r="N164" s="24"/>
      <c r="O164" s="24"/>
      <c r="AL164" s="3"/>
      <c r="AM164" s="24"/>
      <c r="AN164" s="24"/>
      <c r="AP164" s="24"/>
      <c r="AQ164" s="24"/>
    </row>
    <row r="165" spans="1:47" x14ac:dyDescent="0.25">
      <c r="A165" s="3">
        <v>43831</v>
      </c>
      <c r="B165" s="48">
        <f>+C97-C98</f>
        <v>4634.184968872436</v>
      </c>
      <c r="C165" s="48">
        <f>+C98</f>
        <v>1898.6972734199651</v>
      </c>
      <c r="D165" s="48">
        <f t="shared" si="6"/>
        <v>6532.8822422924013</v>
      </c>
      <c r="E165" s="24"/>
      <c r="F165" s="24"/>
      <c r="L165" s="3"/>
      <c r="M165" s="24"/>
      <c r="N165" s="24"/>
      <c r="O165" s="24"/>
      <c r="AL165" s="3"/>
      <c r="AM165" s="24"/>
      <c r="AN165" s="24"/>
      <c r="AP165" s="24"/>
      <c r="AQ165" s="24"/>
    </row>
    <row r="166" spans="1:47" x14ac:dyDescent="0.25">
      <c r="A166" s="3">
        <v>43862</v>
      </c>
      <c r="B166" s="48">
        <f>+I97-I98</f>
        <v>3973.6379585230052</v>
      </c>
      <c r="C166" s="48">
        <f>+I98</f>
        <v>1621.9724961307174</v>
      </c>
      <c r="D166" s="48">
        <f t="shared" si="6"/>
        <v>5595.6104546537226</v>
      </c>
      <c r="E166" s="24"/>
      <c r="F166" s="24"/>
      <c r="L166" s="3"/>
      <c r="M166" s="24"/>
      <c r="N166" s="24"/>
      <c r="O166" s="24"/>
      <c r="AL166" s="3"/>
      <c r="AM166" s="24"/>
      <c r="AN166" s="24"/>
      <c r="AP166" s="24"/>
      <c r="AQ166" s="24"/>
    </row>
    <row r="167" spans="1:47" x14ac:dyDescent="0.25">
      <c r="A167" s="3">
        <v>43891</v>
      </c>
      <c r="B167" s="48">
        <f>+O97-O98</f>
        <v>3220.9522294930139</v>
      </c>
      <c r="C167" s="48">
        <f>+O98</f>
        <v>1333.7902193640657</v>
      </c>
      <c r="D167" s="48">
        <f t="shared" si="6"/>
        <v>4554.7424488570796</v>
      </c>
      <c r="E167" s="24"/>
      <c r="F167" s="24"/>
      <c r="L167" s="3"/>
      <c r="M167" s="24"/>
      <c r="N167" s="24"/>
      <c r="O167" s="24"/>
      <c r="AL167" s="3"/>
      <c r="AM167" s="24"/>
      <c r="AN167" s="24"/>
      <c r="AP167" s="24"/>
      <c r="AQ167" s="24"/>
    </row>
    <row r="168" spans="1:47" x14ac:dyDescent="0.25">
      <c r="A168" s="3">
        <v>43922</v>
      </c>
      <c r="B168" s="48">
        <f>+U97-U98</f>
        <v>2553.6470097681522</v>
      </c>
      <c r="C168" s="48">
        <f>+U98</f>
        <v>1046.806783949575</v>
      </c>
      <c r="D168" s="48">
        <f t="shared" si="6"/>
        <v>3600.4537937177274</v>
      </c>
      <c r="E168" s="24"/>
      <c r="F168" s="24"/>
      <c r="L168" s="3"/>
      <c r="M168" s="24"/>
      <c r="N168" s="24"/>
      <c r="O168" s="24"/>
      <c r="P168" s="24"/>
      <c r="AL168" s="3"/>
      <c r="AM168" s="24"/>
      <c r="AN168" s="24"/>
      <c r="AP168" s="24"/>
      <c r="AQ168" s="24"/>
    </row>
    <row r="169" spans="1:47" x14ac:dyDescent="0.25">
      <c r="A169" s="3">
        <v>43952</v>
      </c>
      <c r="B169" s="48">
        <f>+AA97-AA98</f>
        <v>1698.6565095317212</v>
      </c>
      <c r="C169" s="48">
        <f>+AA98</f>
        <v>717.06081125581727</v>
      </c>
      <c r="D169" s="48">
        <f t="shared" si="6"/>
        <v>2415.7173207875385</v>
      </c>
      <c r="E169" s="24"/>
      <c r="F169" s="24"/>
      <c r="L169" s="3"/>
      <c r="M169" s="24"/>
      <c r="N169" s="24"/>
      <c r="O169" s="24"/>
      <c r="P169" s="24"/>
      <c r="AL169" s="3"/>
      <c r="AM169" s="24"/>
      <c r="AN169" s="24"/>
      <c r="AP169" s="24"/>
      <c r="AQ169" s="24"/>
    </row>
    <row r="170" spans="1:47" x14ac:dyDescent="0.25">
      <c r="A170" s="3">
        <v>43983</v>
      </c>
      <c r="B170" s="48">
        <f>+AG97-AG98</f>
        <v>1326.5429464732001</v>
      </c>
      <c r="C170" s="48">
        <f>+AG98</f>
        <v>547.28763390408164</v>
      </c>
      <c r="D170" s="48">
        <f t="shared" si="6"/>
        <v>1873.8305803772819</v>
      </c>
      <c r="E170" s="24"/>
      <c r="F170" s="24"/>
      <c r="L170" s="3"/>
      <c r="M170" s="24"/>
      <c r="N170" s="24"/>
      <c r="O170" s="24"/>
      <c r="P170" s="24"/>
      <c r="AL170" s="3"/>
      <c r="AM170" s="24"/>
      <c r="AN170" s="24"/>
      <c r="AP170" s="24"/>
      <c r="AQ170" s="24"/>
    </row>
    <row r="171" spans="1:47" x14ac:dyDescent="0.25">
      <c r="A171" s="3">
        <v>44013</v>
      </c>
      <c r="B171" s="48">
        <f>+AM97-AM98</f>
        <v>1718.3171126991565</v>
      </c>
      <c r="C171" s="48">
        <f>+AM98</f>
        <v>705.39238278464882</v>
      </c>
      <c r="D171" s="48">
        <f t="shared" si="6"/>
        <v>2423.7094954838053</v>
      </c>
      <c r="E171" s="24"/>
      <c r="F171" s="24"/>
      <c r="L171" s="3"/>
      <c r="M171" s="24"/>
      <c r="N171" s="24"/>
      <c r="O171" s="24"/>
      <c r="P171" s="24"/>
      <c r="AL171" s="3"/>
      <c r="AM171" s="24"/>
      <c r="AN171" s="24"/>
      <c r="AP171" s="24"/>
      <c r="AQ171" s="24"/>
    </row>
    <row r="172" spans="1:47" x14ac:dyDescent="0.25">
      <c r="A172" s="3">
        <v>44044</v>
      </c>
      <c r="B172" s="48">
        <f>+AS97-AS98</f>
        <v>3316.590924297182</v>
      </c>
      <c r="C172" s="48">
        <f>+AS98</f>
        <v>1332.027331578249</v>
      </c>
      <c r="D172" s="48">
        <f t="shared" si="6"/>
        <v>4648.6182558754308</v>
      </c>
      <c r="E172" s="24"/>
      <c r="F172" s="24"/>
      <c r="L172" s="3"/>
      <c r="M172" s="24"/>
      <c r="N172" s="24"/>
      <c r="O172" s="24"/>
      <c r="P172" s="24"/>
      <c r="AL172" s="3"/>
      <c r="AM172" s="24"/>
      <c r="AN172" s="24"/>
      <c r="AP172" s="24"/>
      <c r="AQ172" s="24"/>
    </row>
    <row r="173" spans="1:47" x14ac:dyDescent="0.25">
      <c r="A173" s="3">
        <v>44075</v>
      </c>
      <c r="B173" s="48">
        <f>+AY97-AY98</f>
        <v>4506.3370754715988</v>
      </c>
      <c r="C173" s="48">
        <f>+AY98</f>
        <v>2907.5827143986398</v>
      </c>
      <c r="D173" s="48">
        <f t="shared" si="6"/>
        <v>7413.9197898702387</v>
      </c>
      <c r="E173" s="24"/>
      <c r="F173" s="24"/>
      <c r="L173" s="3"/>
      <c r="M173" s="24"/>
      <c r="N173" s="24"/>
      <c r="O173" s="24"/>
      <c r="P173" s="24"/>
      <c r="AL173" s="3"/>
      <c r="AM173" s="24"/>
      <c r="AN173" s="24"/>
      <c r="AP173" s="24"/>
      <c r="AQ173" s="24"/>
    </row>
    <row r="174" spans="1:47" x14ac:dyDescent="0.25">
      <c r="A174" s="3">
        <v>44105</v>
      </c>
      <c r="B174" s="48">
        <f>+BE97-BE98</f>
        <v>5102.6399398982894</v>
      </c>
      <c r="C174" s="48">
        <f>+BE98</f>
        <v>3154.2498544564342</v>
      </c>
      <c r="D174" s="48">
        <f t="shared" si="6"/>
        <v>8256.8897943547236</v>
      </c>
      <c r="E174" s="24"/>
      <c r="F174" s="24"/>
      <c r="L174" s="3"/>
      <c r="M174" s="24"/>
      <c r="N174" s="24"/>
      <c r="O174" s="24"/>
      <c r="P174" s="24"/>
      <c r="AL174" s="3"/>
      <c r="AM174" s="24"/>
      <c r="AN174" s="24"/>
      <c r="AP174" s="24"/>
      <c r="AQ174" s="24"/>
    </row>
    <row r="175" spans="1:47" x14ac:dyDescent="0.25">
      <c r="A175" s="3">
        <v>44136</v>
      </c>
      <c r="B175" s="48">
        <f>+BK97-BK98</f>
        <v>6587.7062936871507</v>
      </c>
      <c r="C175" s="48">
        <f>+BK98</f>
        <v>3714.4286278036461</v>
      </c>
      <c r="D175" s="48">
        <f t="shared" si="6"/>
        <v>10302.134921490797</v>
      </c>
      <c r="E175" s="24"/>
      <c r="F175" s="24"/>
      <c r="L175" s="3"/>
      <c r="M175" s="24"/>
      <c r="N175" s="24"/>
      <c r="O175" s="24"/>
      <c r="P175" s="24"/>
      <c r="AJ175" s="24"/>
      <c r="AK175" s="24"/>
      <c r="AL175" s="3"/>
      <c r="AM175" s="24"/>
      <c r="AN175" s="24"/>
      <c r="AP175" s="24"/>
      <c r="AQ175" s="24"/>
      <c r="AR175" s="24"/>
      <c r="AS175" s="24"/>
      <c r="AT175" s="24"/>
      <c r="AU175" s="24"/>
    </row>
    <row r="176" spans="1:47" x14ac:dyDescent="0.25">
      <c r="A176" s="3">
        <v>44166</v>
      </c>
      <c r="B176" s="48">
        <f>+BQ97-BQ98</f>
        <v>5729.7769310547192</v>
      </c>
      <c r="C176" s="48">
        <f>+BQ98</f>
        <v>3399.1932257000858</v>
      </c>
      <c r="D176" s="48">
        <f t="shared" si="6"/>
        <v>9128.9701567548054</v>
      </c>
      <c r="E176" s="24"/>
      <c r="F176" s="24"/>
      <c r="L176" s="3"/>
      <c r="M176" s="24"/>
      <c r="N176" s="24"/>
      <c r="O176" s="24"/>
      <c r="P176" s="24"/>
      <c r="AL176" s="3"/>
      <c r="AM176" s="24"/>
      <c r="AN176" s="24"/>
      <c r="AP176" s="24"/>
      <c r="AQ176" s="24"/>
    </row>
    <row r="177" spans="1:47" x14ac:dyDescent="0.25">
      <c r="A177" s="3">
        <v>44197</v>
      </c>
      <c r="B177" s="48">
        <f>+C121-C122</f>
        <v>6434.648583501501</v>
      </c>
      <c r="C177" s="48">
        <f>+C122</f>
        <v>3601.8525843207012</v>
      </c>
      <c r="D177" s="48">
        <f t="shared" si="6"/>
        <v>10036.501167822202</v>
      </c>
      <c r="E177" s="24"/>
      <c r="F177" s="24"/>
      <c r="L177" s="3"/>
      <c r="M177" s="24"/>
      <c r="N177" s="24"/>
      <c r="O177" s="24"/>
      <c r="P177" s="24"/>
      <c r="AL177" s="3"/>
      <c r="AM177" s="24"/>
      <c r="AN177" s="24"/>
      <c r="AP177" s="24"/>
      <c r="AQ177" s="24"/>
    </row>
    <row r="178" spans="1:47" x14ac:dyDescent="0.25">
      <c r="A178" s="3">
        <v>44228</v>
      </c>
      <c r="B178" s="48">
        <f>+I121-I122</f>
        <v>5517.5206653780051</v>
      </c>
      <c r="C178" s="48">
        <f>+I122</f>
        <v>3266.1801571465794</v>
      </c>
      <c r="D178" s="48">
        <f t="shared" si="6"/>
        <v>8783.7008225245845</v>
      </c>
      <c r="E178" s="24"/>
      <c r="F178" s="24"/>
      <c r="L178" s="3"/>
      <c r="M178" s="24"/>
      <c r="N178" s="24"/>
      <c r="O178" s="24"/>
      <c r="P178" s="24"/>
      <c r="AL178" s="3"/>
      <c r="AM178" s="24"/>
      <c r="AN178" s="24"/>
      <c r="AP178" s="24"/>
      <c r="AQ178" s="24"/>
    </row>
    <row r="179" spans="1:47" x14ac:dyDescent="0.25">
      <c r="A179" s="3">
        <v>44256</v>
      </c>
      <c r="B179" s="48">
        <f>+O121-O122</f>
        <v>4471.9503266278389</v>
      </c>
      <c r="C179" s="48">
        <f>+O122</f>
        <v>2876.0328225070571</v>
      </c>
      <c r="D179" s="48">
        <f t="shared" si="6"/>
        <v>7347.9831491348959</v>
      </c>
      <c r="E179" s="24"/>
      <c r="F179" s="24"/>
      <c r="L179" s="3"/>
      <c r="M179" s="24"/>
      <c r="N179" s="24"/>
      <c r="O179" s="24"/>
      <c r="P179" s="24"/>
      <c r="AL179" s="3"/>
      <c r="AM179" s="24"/>
      <c r="AN179" s="24"/>
      <c r="AP179" s="24"/>
      <c r="AQ179" s="24"/>
    </row>
    <row r="180" spans="1:47" x14ac:dyDescent="0.25">
      <c r="A180" s="3">
        <v>44287</v>
      </c>
      <c r="B180" s="48">
        <f>+U121-U122</f>
        <v>3545.7961249999994</v>
      </c>
      <c r="C180" s="48">
        <f>+U122</f>
        <v>2497.9417090092661</v>
      </c>
      <c r="D180" s="48">
        <f t="shared" si="6"/>
        <v>6043.7378340092655</v>
      </c>
      <c r="E180" s="24"/>
      <c r="F180" s="24"/>
      <c r="L180" s="3"/>
      <c r="M180" s="24"/>
      <c r="N180" s="24"/>
      <c r="O180" s="24"/>
      <c r="P180" s="24"/>
      <c r="AL180" s="3"/>
      <c r="AM180" s="24"/>
      <c r="AN180" s="24"/>
      <c r="AP180" s="24"/>
      <c r="AQ180" s="24"/>
    </row>
    <row r="181" spans="1:47" x14ac:dyDescent="0.25">
      <c r="A181" s="3">
        <v>44317</v>
      </c>
      <c r="B181" s="48">
        <f>+AA121-AA122</f>
        <v>2428.7888672756008</v>
      </c>
      <c r="C181" s="48">
        <f>+AA122</f>
        <v>2396.4791898741632</v>
      </c>
      <c r="D181" s="48">
        <f t="shared" si="6"/>
        <v>4825.268057149764</v>
      </c>
      <c r="E181" s="24"/>
      <c r="F181" s="24"/>
      <c r="M181" s="24"/>
      <c r="N181" s="24"/>
      <c r="AL181" s="3"/>
      <c r="AM181" s="24"/>
      <c r="AN181" s="24"/>
      <c r="AP181" s="24"/>
      <c r="AQ181" s="24"/>
    </row>
    <row r="182" spans="1:47" x14ac:dyDescent="0.25">
      <c r="A182" s="3">
        <v>44348</v>
      </c>
      <c r="B182" s="48">
        <f>+AG121-AG122</f>
        <v>1896.9788915667214</v>
      </c>
      <c r="C182" s="48">
        <f>+AG122</f>
        <v>2075.2119257996728</v>
      </c>
      <c r="D182" s="48">
        <f t="shared" si="6"/>
        <v>3972.1908173663942</v>
      </c>
      <c r="E182" s="24"/>
      <c r="F182" s="24"/>
      <c r="M182" s="24"/>
      <c r="N182" s="24"/>
      <c r="O182" s="24"/>
      <c r="AL182" s="3"/>
      <c r="AM182" s="24"/>
      <c r="AN182" s="24"/>
      <c r="AP182" s="24"/>
      <c r="AQ182" s="24"/>
    </row>
    <row r="183" spans="1:47" x14ac:dyDescent="0.25">
      <c r="A183" s="3">
        <v>44378</v>
      </c>
      <c r="B183" s="48">
        <f>+AM121-AM122</f>
        <v>2456.9338708550904</v>
      </c>
      <c r="C183" s="48">
        <f>+AM122</f>
        <v>2381.7842448231595</v>
      </c>
      <c r="D183" s="48">
        <f t="shared" si="6"/>
        <v>4838.7181156782499</v>
      </c>
      <c r="E183" s="24"/>
      <c r="F183" s="24"/>
      <c r="O183" s="24"/>
      <c r="AL183" s="3"/>
      <c r="AM183" s="24"/>
      <c r="AN183" s="24"/>
      <c r="AP183" s="24"/>
      <c r="AQ183" s="24"/>
    </row>
    <row r="184" spans="1:47" x14ac:dyDescent="0.25">
      <c r="A184" s="3">
        <v>44409</v>
      </c>
      <c r="B184" s="48">
        <f>+AS121-AS122</f>
        <v>4397.3226913098815</v>
      </c>
      <c r="C184" s="48">
        <f>+AS122</f>
        <v>3251.1813688709135</v>
      </c>
      <c r="D184" s="48">
        <f t="shared" si="6"/>
        <v>7648.504060180795</v>
      </c>
      <c r="E184" s="24">
        <f>+SUM(D184:$D$195)</f>
        <v>135490.75583494978</v>
      </c>
      <c r="F184" s="24"/>
      <c r="O184" s="24"/>
      <c r="AL184" s="3"/>
      <c r="AM184" s="24"/>
      <c r="AN184" s="24"/>
      <c r="AP184" s="24"/>
      <c r="AQ184" s="24"/>
    </row>
    <row r="185" spans="1:47" x14ac:dyDescent="0.25">
      <c r="A185" s="3">
        <v>44440</v>
      </c>
      <c r="B185" s="23">
        <f>+AY121-AY122</f>
        <v>4784.697632520285</v>
      </c>
      <c r="C185" s="23">
        <f>+AY122</f>
        <v>3426.3297386103309</v>
      </c>
      <c r="D185" s="49">
        <f t="shared" si="6"/>
        <v>8211.0273711306163</v>
      </c>
      <c r="E185" s="24">
        <f>+SUM(D185:$D$195)</f>
        <v>127842.25177476899</v>
      </c>
      <c r="AL185" s="3"/>
      <c r="AM185" s="24"/>
      <c r="AN185" s="24"/>
      <c r="AP185" s="24"/>
      <c r="AQ185" s="24"/>
    </row>
    <row r="186" spans="1:47" x14ac:dyDescent="0.25">
      <c r="A186" s="3">
        <v>44470</v>
      </c>
      <c r="B186" s="23">
        <f>+BE121-BE122</f>
        <v>5552.4121047027129</v>
      </c>
      <c r="C186" s="23">
        <f>+BE122</f>
        <v>3771.8611730233101</v>
      </c>
      <c r="D186" s="49">
        <f t="shared" si="6"/>
        <v>9324.2732777260226</v>
      </c>
      <c r="E186" s="24">
        <f>+SUM(D186:$D$195)</f>
        <v>119631.22440363838</v>
      </c>
      <c r="AL186" s="3"/>
      <c r="AM186" s="24"/>
      <c r="AN186" s="24"/>
      <c r="AP186" s="24"/>
      <c r="AQ186" s="24"/>
    </row>
    <row r="187" spans="1:47" x14ac:dyDescent="0.25">
      <c r="A187" s="3">
        <v>44501</v>
      </c>
      <c r="B187" s="23">
        <f>+BK121-BK122</f>
        <v>7020.5747328120478</v>
      </c>
      <c r="C187" s="23">
        <f>+BK122</f>
        <v>4407.5145673786874</v>
      </c>
      <c r="D187" s="49">
        <f t="shared" si="6"/>
        <v>11428.089300190735</v>
      </c>
      <c r="E187" s="24">
        <f>+SUM(D187:$D$195)</f>
        <v>110306.95112591235</v>
      </c>
      <c r="AJ187" s="24"/>
      <c r="AK187" s="24"/>
      <c r="AL187" s="3"/>
      <c r="AM187" s="24"/>
      <c r="AN187" s="24"/>
      <c r="AO187" s="24"/>
      <c r="AP187" s="24"/>
      <c r="AQ187" s="24"/>
      <c r="AR187" s="24"/>
      <c r="AS187" s="24"/>
      <c r="AT187" s="38"/>
      <c r="AU187" s="38"/>
    </row>
    <row r="188" spans="1:47" x14ac:dyDescent="0.25">
      <c r="A188" s="3">
        <v>44531</v>
      </c>
      <c r="B188" s="23">
        <f>+BQ121-BQ122</f>
        <v>8345.1759725147604</v>
      </c>
      <c r="C188" s="23">
        <f>+BQ122</f>
        <v>4994.0025174577613</v>
      </c>
      <c r="D188" s="49">
        <f t="shared" si="6"/>
        <v>13339.178489972521</v>
      </c>
      <c r="E188" s="24">
        <f>+SUM(D188:$D$195)</f>
        <v>98878.861825721615</v>
      </c>
      <c r="AL188" s="3"/>
      <c r="AM188" s="24"/>
      <c r="AN188" s="24"/>
    </row>
    <row r="189" spans="1:47" x14ac:dyDescent="0.25">
      <c r="A189" s="3">
        <v>44562</v>
      </c>
      <c r="B189" s="23">
        <f>+C145-C146</f>
        <v>9225.0645551271045</v>
      </c>
      <c r="C189" s="23">
        <f>+C146</f>
        <v>5399.1415573238546</v>
      </c>
      <c r="D189" s="49">
        <f t="shared" si="6"/>
        <v>14624.20611245096</v>
      </c>
      <c r="E189" s="24">
        <f>+SUM(D189:$D$195)</f>
        <v>85539.683335749098</v>
      </c>
    </row>
    <row r="190" spans="1:47" x14ac:dyDescent="0.25">
      <c r="A190" s="3">
        <v>44593</v>
      </c>
      <c r="B190" s="24">
        <f>+I145-I146</f>
        <v>9423.7359712918187</v>
      </c>
      <c r="C190" s="24">
        <f>I146</f>
        <v>5492.5523111881166</v>
      </c>
      <c r="D190" s="49">
        <f t="shared" si="6"/>
        <v>14916.288282479934</v>
      </c>
      <c r="E190" s="24">
        <f>+SUM(D190:$D$195)</f>
        <v>70915.477223298134</v>
      </c>
    </row>
    <row r="191" spans="1:47" x14ac:dyDescent="0.25">
      <c r="A191" s="3">
        <v>44621</v>
      </c>
      <c r="B191" s="24">
        <f>+O145-O146</f>
        <v>9039.2953278330497</v>
      </c>
      <c r="C191" s="24">
        <f>O146</f>
        <v>5334.8699994941453</v>
      </c>
      <c r="D191" s="49">
        <f t="shared" si="6"/>
        <v>14374.165327327195</v>
      </c>
      <c r="E191" s="24">
        <f>+SUM(D191:$D$195)</f>
        <v>55999.188940818211</v>
      </c>
    </row>
    <row r="192" spans="1:47" x14ac:dyDescent="0.25">
      <c r="A192" s="3">
        <v>44652</v>
      </c>
      <c r="B192" s="24">
        <f>+U145-U146</f>
        <v>8271.5808556506236</v>
      </c>
      <c r="C192" s="24">
        <f>U146</f>
        <v>4989.3385650811661</v>
      </c>
      <c r="D192" s="49">
        <f t="shared" si="6"/>
        <v>13260.919420731789</v>
      </c>
      <c r="E192" s="24">
        <f>+SUM(D192:$D$195)</f>
        <v>41625.023613491016</v>
      </c>
    </row>
    <row r="193" spans="1:5" x14ac:dyDescent="0.25">
      <c r="A193" s="3">
        <v>44682</v>
      </c>
      <c r="B193" s="24">
        <f>+AA145-AA146</f>
        <v>6803.4182275412904</v>
      </c>
      <c r="C193" s="24">
        <f>AA146</f>
        <v>4353.6851707257892</v>
      </c>
      <c r="D193" s="49">
        <f t="shared" si="6"/>
        <v>11157.10339826708</v>
      </c>
      <c r="E193" s="24">
        <f>+SUM(D193:$D$195)</f>
        <v>28364.104192759223</v>
      </c>
    </row>
    <row r="194" spans="1:5" x14ac:dyDescent="0.25">
      <c r="A194" s="3">
        <v>44713</v>
      </c>
      <c r="B194" s="24">
        <f>+AG145-AG146</f>
        <v>5478.8169878385761</v>
      </c>
      <c r="C194" s="24">
        <f>AG146</f>
        <v>3767.1972206467144</v>
      </c>
      <c r="D194" s="49">
        <f t="shared" si="6"/>
        <v>9246.0142084852905</v>
      </c>
      <c r="E194" s="24">
        <f>+SUM(D194:$D$195)</f>
        <v>17207.000794492145</v>
      </c>
    </row>
    <row r="195" spans="1:5" x14ac:dyDescent="0.25">
      <c r="A195" s="3">
        <v>44743</v>
      </c>
      <c r="B195" s="24">
        <f>+AM145-AM146</f>
        <v>4598.9284052262319</v>
      </c>
      <c r="C195" s="24">
        <f>AM146</f>
        <v>3362.0581807806216</v>
      </c>
      <c r="D195" s="49">
        <f t="shared" si="6"/>
        <v>7960.986586006853</v>
      </c>
      <c r="E195" s="24">
        <f>+SUM(D195:$D$195)</f>
        <v>7960.986586006853</v>
      </c>
    </row>
    <row r="196" spans="1:5" x14ac:dyDescent="0.25">
      <c r="A196" s="3">
        <v>44774</v>
      </c>
      <c r="B196" s="24">
        <f>+AS145-AS146</f>
        <v>4400.2569890615177</v>
      </c>
      <c r="C196" s="24">
        <f>AS146</f>
        <v>3268.6474269163587</v>
      </c>
      <c r="D196" s="49">
        <f t="shared" si="6"/>
        <v>7668.9044159778769</v>
      </c>
      <c r="E196" s="24"/>
    </row>
    <row r="197" spans="1:5" x14ac:dyDescent="0.25">
      <c r="A197" s="3">
        <v>44805</v>
      </c>
      <c r="B197" s="24">
        <f>+AY145-AY146</f>
        <v>4784.697632520285</v>
      </c>
      <c r="C197" s="24">
        <f>+AY146</f>
        <v>3426.3297386103309</v>
      </c>
      <c r="D197" s="49">
        <f t="shared" si="6"/>
        <v>8211.0273711306163</v>
      </c>
      <c r="E197" s="24"/>
    </row>
    <row r="198" spans="1:5" x14ac:dyDescent="0.25">
      <c r="A198" s="3">
        <v>44835</v>
      </c>
      <c r="B198" s="24">
        <f>+BE145-BE146</f>
        <v>5552.4121047027129</v>
      </c>
      <c r="C198" s="24">
        <f>+BE146</f>
        <v>3771.8611730233101</v>
      </c>
      <c r="D198" s="49">
        <f t="shared" si="6"/>
        <v>9324.2732777260226</v>
      </c>
      <c r="E198" s="24"/>
    </row>
    <row r="199" spans="1:5" x14ac:dyDescent="0.25">
      <c r="A199" s="3">
        <v>44866</v>
      </c>
      <c r="B199" s="24">
        <f>+BK145-BK146</f>
        <v>7020.5747328120478</v>
      </c>
      <c r="C199" s="24">
        <f>+BK146</f>
        <v>4407.5145673786874</v>
      </c>
      <c r="D199" s="49">
        <f t="shared" si="6"/>
        <v>11428.089300190735</v>
      </c>
      <c r="E199" s="24"/>
    </row>
    <row r="200" spans="1:5" x14ac:dyDescent="0.25">
      <c r="A200" s="3">
        <v>44896</v>
      </c>
      <c r="B200" s="24">
        <f>+BQ145-BQ146</f>
        <v>8345.1759725147604</v>
      </c>
      <c r="C200" s="24">
        <f>+BQ146</f>
        <v>4994.0025174577613</v>
      </c>
      <c r="D200" s="49">
        <f t="shared" si="6"/>
        <v>13339.178489972521</v>
      </c>
      <c r="E200" s="24"/>
    </row>
    <row r="201" spans="1:5" x14ac:dyDescent="0.25">
      <c r="A201" s="3"/>
      <c r="B201" s="24"/>
      <c r="C201" s="24"/>
      <c r="D201" s="24"/>
      <c r="E201" s="24"/>
    </row>
    <row r="202" spans="1:5" x14ac:dyDescent="0.25">
      <c r="A202" s="3"/>
      <c r="B202" s="24"/>
      <c r="C202" s="24"/>
      <c r="D202" s="24"/>
      <c r="E202" s="24"/>
    </row>
    <row r="203" spans="1:5" x14ac:dyDescent="0.25">
      <c r="A203" s="3"/>
      <c r="B203" s="24"/>
      <c r="C203" s="24"/>
      <c r="D203" s="24"/>
      <c r="E203" s="24"/>
    </row>
    <row r="204" spans="1:5" x14ac:dyDescent="0.25">
      <c r="A204" s="3"/>
      <c r="B204" s="24"/>
      <c r="C204" s="24"/>
      <c r="D204" s="24"/>
      <c r="E204" s="24"/>
    </row>
    <row r="205" spans="1:5" x14ac:dyDescent="0.25">
      <c r="A205" s="3"/>
      <c r="B205" s="24"/>
      <c r="C205" s="24"/>
      <c r="D205" s="24"/>
      <c r="E205" s="24"/>
    </row>
    <row r="206" spans="1:5" x14ac:dyDescent="0.25">
      <c r="A206" s="3"/>
      <c r="B206" s="24"/>
      <c r="C206" s="24"/>
      <c r="D206" s="24"/>
      <c r="E206" s="24"/>
    </row>
    <row r="207" spans="1:5" x14ac:dyDescent="0.25">
      <c r="A207" s="3"/>
      <c r="B207" s="24"/>
      <c r="C207" s="24"/>
      <c r="D207" s="24"/>
      <c r="E207" s="24"/>
    </row>
    <row r="208" spans="1:5" x14ac:dyDescent="0.25">
      <c r="A208" s="3"/>
      <c r="B208" s="24"/>
      <c r="C208" s="24"/>
      <c r="D208" s="24"/>
      <c r="E208" s="24"/>
    </row>
    <row r="209" spans="1:18" x14ac:dyDescent="0.25">
      <c r="A209" s="3"/>
      <c r="B209" s="24"/>
      <c r="C209" s="24"/>
      <c r="D209" s="24"/>
      <c r="E209" s="24"/>
    </row>
    <row r="210" spans="1:18" x14ac:dyDescent="0.25">
      <c r="A210" s="3"/>
      <c r="B210" s="24"/>
      <c r="C210" s="24"/>
      <c r="D210" s="24"/>
      <c r="E210" s="24"/>
    </row>
    <row r="211" spans="1:18" x14ac:dyDescent="0.25">
      <c r="A211" s="3"/>
      <c r="B211" s="24"/>
      <c r="C211" s="24"/>
      <c r="D211" s="24"/>
      <c r="E211" s="24"/>
    </row>
    <row r="212" spans="1:18" x14ac:dyDescent="0.25">
      <c r="L212" s="3"/>
      <c r="N212" s="3"/>
      <c r="O212" s="38"/>
      <c r="P212" s="24"/>
    </row>
    <row r="213" spans="1:18" x14ac:dyDescent="0.25">
      <c r="L213" s="3"/>
      <c r="N213" s="3"/>
      <c r="O213" s="38"/>
      <c r="P213" s="24"/>
    </row>
    <row r="214" spans="1:18" x14ac:dyDescent="0.25">
      <c r="L214" s="3"/>
      <c r="N214" s="3"/>
      <c r="O214" s="38"/>
      <c r="P214" s="24"/>
    </row>
    <row r="215" spans="1:18" x14ac:dyDescent="0.25">
      <c r="L215" s="3"/>
      <c r="N215" s="3"/>
      <c r="O215" s="38"/>
      <c r="P215" s="24"/>
    </row>
    <row r="216" spans="1:18" x14ac:dyDescent="0.25">
      <c r="L216" s="3"/>
      <c r="N216" s="3"/>
      <c r="O216" s="38"/>
      <c r="P216" s="24"/>
    </row>
    <row r="217" spans="1:18" x14ac:dyDescent="0.25">
      <c r="L217" s="3"/>
      <c r="N217" s="3"/>
      <c r="O217" s="38"/>
      <c r="P217" s="24"/>
    </row>
    <row r="218" spans="1:18" x14ac:dyDescent="0.25">
      <c r="L218" s="3"/>
      <c r="N218" s="3"/>
      <c r="O218" s="38"/>
      <c r="P218" s="24"/>
    </row>
    <row r="219" spans="1:18" x14ac:dyDescent="0.25">
      <c r="L219" s="3"/>
      <c r="N219" s="3"/>
      <c r="O219" s="38"/>
      <c r="P219" s="24"/>
    </row>
    <row r="220" spans="1:18" x14ac:dyDescent="0.25">
      <c r="L220" s="3"/>
      <c r="N220" s="3"/>
      <c r="O220" s="38"/>
      <c r="P220" s="24"/>
    </row>
    <row r="221" spans="1:18" x14ac:dyDescent="0.25">
      <c r="L221" s="3"/>
      <c r="N221" s="3"/>
      <c r="O221" s="38"/>
      <c r="P221" s="24"/>
      <c r="R221" s="2"/>
    </row>
    <row r="222" spans="1:18" x14ac:dyDescent="0.25">
      <c r="L222" s="3"/>
      <c r="N222" s="3"/>
      <c r="O222" s="38"/>
      <c r="P222" s="24"/>
      <c r="R222" s="2"/>
    </row>
    <row r="223" spans="1:18" x14ac:dyDescent="0.25">
      <c r="L223" s="3"/>
      <c r="N223" s="3"/>
      <c r="O223" s="38"/>
      <c r="P223" s="24"/>
      <c r="R223" s="2"/>
    </row>
    <row r="224" spans="1:18" x14ac:dyDescent="0.25">
      <c r="L224" s="3"/>
      <c r="N224" s="3"/>
      <c r="O224" s="38"/>
      <c r="P224" s="24"/>
      <c r="R224" s="2"/>
    </row>
    <row r="225" spans="12:19" x14ac:dyDescent="0.25">
      <c r="L225" s="3"/>
      <c r="N225" s="3"/>
      <c r="O225" s="38"/>
      <c r="P225" s="24"/>
      <c r="R225" s="2"/>
    </row>
    <row r="226" spans="12:19" x14ac:dyDescent="0.25">
      <c r="L226" s="3"/>
      <c r="N226" s="3"/>
      <c r="O226" s="38"/>
      <c r="P226" s="24"/>
      <c r="R226" s="2"/>
    </row>
    <row r="227" spans="12:19" x14ac:dyDescent="0.25">
      <c r="L227" s="3"/>
      <c r="N227" s="3"/>
      <c r="O227" s="38"/>
      <c r="P227" s="24"/>
      <c r="R227" s="2"/>
    </row>
    <row r="228" spans="12:19" x14ac:dyDescent="0.25">
      <c r="L228" s="3"/>
      <c r="N228" s="3"/>
      <c r="O228" s="38"/>
      <c r="P228" s="24"/>
      <c r="R228" s="2"/>
    </row>
    <row r="229" spans="12:19" x14ac:dyDescent="0.25">
      <c r="L229" s="3"/>
      <c r="N229" s="3"/>
      <c r="O229" s="38"/>
      <c r="P229" s="24"/>
      <c r="R229" s="2"/>
    </row>
    <row r="230" spans="12:19" x14ac:dyDescent="0.25">
      <c r="L230" s="3"/>
      <c r="N230" s="3"/>
      <c r="O230" s="38"/>
      <c r="P230" s="24"/>
      <c r="R230" s="2"/>
    </row>
    <row r="231" spans="12:19" x14ac:dyDescent="0.25">
      <c r="L231" s="3"/>
      <c r="N231" s="3"/>
      <c r="O231" s="38"/>
      <c r="P231" s="24"/>
      <c r="R231" s="2"/>
    </row>
    <row r="232" spans="12:19" x14ac:dyDescent="0.25">
      <c r="N232" s="3"/>
      <c r="O232" s="38"/>
      <c r="P232" s="24"/>
      <c r="R232" s="2"/>
    </row>
    <row r="233" spans="12:19" x14ac:dyDescent="0.25">
      <c r="N233" s="3"/>
      <c r="O233" s="38"/>
      <c r="P233" s="24"/>
      <c r="Q233" s="2"/>
      <c r="R233" s="2"/>
      <c r="S233" s="36"/>
    </row>
    <row r="234" spans="12:19" x14ac:dyDescent="0.25">
      <c r="N234" s="3"/>
      <c r="O234" s="38"/>
      <c r="P234" s="24"/>
      <c r="Q234" s="2"/>
      <c r="R234" s="2"/>
      <c r="S234" s="36"/>
    </row>
    <row r="235" spans="12:19" x14ac:dyDescent="0.25">
      <c r="N235" s="3"/>
      <c r="O235" s="38"/>
      <c r="P235" s="24"/>
      <c r="Q235" s="2"/>
      <c r="R235" s="2"/>
      <c r="S235" s="36"/>
    </row>
    <row r="236" spans="12:19" x14ac:dyDescent="0.25">
      <c r="N236" s="3"/>
      <c r="O236" s="38"/>
      <c r="P236" s="24"/>
      <c r="Q236" s="2"/>
      <c r="R236" s="2"/>
      <c r="S236" s="36"/>
    </row>
    <row r="237" spans="12:19" x14ac:dyDescent="0.25">
      <c r="N237" s="3"/>
      <c r="O237" s="38"/>
      <c r="P237" s="24"/>
      <c r="Q237" s="2"/>
      <c r="R237" s="2"/>
      <c r="S237" s="36"/>
    </row>
    <row r="238" spans="12:19" x14ac:dyDescent="0.25">
      <c r="N238" s="3"/>
      <c r="O238" s="38"/>
      <c r="P238" s="24"/>
      <c r="Q238" s="2"/>
      <c r="R238" s="2"/>
      <c r="S238" s="36"/>
    </row>
    <row r="239" spans="12:19" x14ac:dyDescent="0.25">
      <c r="N239" s="3"/>
      <c r="O239" s="38"/>
      <c r="P239" s="24"/>
      <c r="Q239" s="2"/>
      <c r="R239" s="2"/>
      <c r="S239" s="36"/>
    </row>
    <row r="240" spans="12:19" x14ac:dyDescent="0.25">
      <c r="N240" s="3"/>
      <c r="O240" s="38"/>
      <c r="P240" s="24"/>
      <c r="Q240" s="2"/>
      <c r="R240" s="2"/>
      <c r="S240" s="36"/>
    </row>
    <row r="241" spans="10:20" x14ac:dyDescent="0.25">
      <c r="N241" s="3"/>
      <c r="O241" s="38"/>
      <c r="P241" s="24"/>
      <c r="Q241" s="2"/>
      <c r="R241" s="2"/>
      <c r="S241" s="36"/>
    </row>
    <row r="242" spans="10:20" x14ac:dyDescent="0.25">
      <c r="N242" s="3"/>
      <c r="O242" s="38"/>
      <c r="P242" s="24"/>
      <c r="Q242" s="2"/>
      <c r="R242" s="2"/>
      <c r="S242" s="36"/>
    </row>
    <row r="243" spans="10:20" x14ac:dyDescent="0.25">
      <c r="N243" s="3"/>
      <c r="O243" s="38"/>
      <c r="P243" s="24"/>
      <c r="Q243" s="2"/>
      <c r="R243" s="2"/>
      <c r="S243" s="36"/>
      <c r="T243" s="36"/>
    </row>
    <row r="244" spans="10:20" x14ac:dyDescent="0.25">
      <c r="N244" s="3"/>
      <c r="O244" s="1"/>
      <c r="P244" s="24"/>
      <c r="Q244" s="2"/>
      <c r="R244" s="36"/>
      <c r="S244" s="36"/>
    </row>
    <row r="245" spans="10:20" x14ac:dyDescent="0.25">
      <c r="N245" s="3"/>
      <c r="O245" s="1"/>
      <c r="P245" s="24"/>
      <c r="Q245" s="2"/>
      <c r="R245" s="36"/>
    </row>
    <row r="246" spans="10:20" x14ac:dyDescent="0.25">
      <c r="N246" s="3"/>
      <c r="O246" s="1"/>
      <c r="P246" s="24"/>
      <c r="Q246" s="2"/>
      <c r="R246" s="36"/>
    </row>
    <row r="247" spans="10:20" x14ac:dyDescent="0.25">
      <c r="N247" s="3"/>
      <c r="O247" s="1"/>
      <c r="P247" s="24"/>
      <c r="Q247" s="2"/>
      <c r="R247" s="36"/>
    </row>
    <row r="248" spans="10:20" x14ac:dyDescent="0.25">
      <c r="N248" s="3"/>
      <c r="O248" s="1"/>
      <c r="P248" s="24"/>
      <c r="Q248" s="2"/>
      <c r="R248" s="36"/>
    </row>
    <row r="249" spans="10:20" x14ac:dyDescent="0.25">
      <c r="N249" s="3"/>
      <c r="O249" s="1"/>
      <c r="P249" s="24"/>
      <c r="Q249" s="2"/>
      <c r="R249" s="36"/>
    </row>
    <row r="250" spans="10:20" x14ac:dyDescent="0.25">
      <c r="M250" s="42"/>
      <c r="N250" s="3"/>
      <c r="O250" s="1"/>
      <c r="P250" s="24"/>
      <c r="Q250" s="2"/>
      <c r="R250" s="36"/>
    </row>
    <row r="251" spans="10:20" x14ac:dyDescent="0.25">
      <c r="M251" s="42"/>
      <c r="N251" s="3"/>
      <c r="O251" s="1"/>
      <c r="P251" s="24"/>
      <c r="Q251" s="2"/>
      <c r="R251" s="36"/>
    </row>
    <row r="252" spans="10:20" x14ac:dyDescent="0.25">
      <c r="M252" s="42"/>
      <c r="N252" s="3"/>
      <c r="O252" s="1"/>
      <c r="P252" s="24"/>
      <c r="Q252" s="2"/>
      <c r="R252" s="36"/>
    </row>
    <row r="253" spans="10:20" x14ac:dyDescent="0.25">
      <c r="M253" s="42"/>
      <c r="N253" s="3"/>
      <c r="O253" s="1"/>
      <c r="P253" s="24"/>
      <c r="Q253" s="2"/>
      <c r="R253" s="36"/>
    </row>
    <row r="254" spans="10:20" x14ac:dyDescent="0.25">
      <c r="J254" s="3"/>
    </row>
    <row r="255" spans="10:20" x14ac:dyDescent="0.25">
      <c r="J255" s="3"/>
      <c r="L255" s="1"/>
      <c r="N255" s="2"/>
      <c r="O255" s="41"/>
    </row>
    <row r="256" spans="10:20" x14ac:dyDescent="0.25">
      <c r="J256" s="3"/>
      <c r="L256" s="1"/>
      <c r="N256" s="2"/>
      <c r="O256" s="41"/>
    </row>
    <row r="257" spans="10:15" x14ac:dyDescent="0.25">
      <c r="J257" s="3"/>
      <c r="L257" s="1"/>
      <c r="N257" s="2"/>
      <c r="O257" s="41"/>
    </row>
    <row r="258" spans="10:15" x14ac:dyDescent="0.25">
      <c r="J258" s="3"/>
      <c r="L258" s="1"/>
      <c r="N258" s="2"/>
      <c r="O258" s="41"/>
    </row>
    <row r="259" spans="10:15" x14ac:dyDescent="0.25">
      <c r="J259" s="3"/>
      <c r="L259" s="1"/>
      <c r="N259" s="2"/>
      <c r="O259" s="41"/>
    </row>
    <row r="260" spans="10:15" x14ac:dyDescent="0.25">
      <c r="J260" s="3"/>
      <c r="L260" s="1"/>
      <c r="N260" s="2"/>
      <c r="O260" s="41"/>
    </row>
    <row r="261" spans="10:15" x14ac:dyDescent="0.25">
      <c r="J261" s="3"/>
      <c r="L261" s="1"/>
      <c r="N261" s="2"/>
      <c r="O261" s="41"/>
    </row>
    <row r="262" spans="10:15" x14ac:dyDescent="0.25">
      <c r="J262" s="3"/>
      <c r="L262" s="1"/>
      <c r="N262" s="2"/>
      <c r="O262" s="41"/>
    </row>
    <row r="263" spans="10:15" x14ac:dyDescent="0.25">
      <c r="J263" s="3"/>
      <c r="L263" s="1"/>
      <c r="N263" s="2"/>
      <c r="O263" s="41"/>
    </row>
    <row r="264" spans="10:15" x14ac:dyDescent="0.25">
      <c r="J264" s="3"/>
      <c r="L264" s="1"/>
      <c r="N264" s="2"/>
      <c r="O264" s="41"/>
    </row>
    <row r="265" spans="10:15" x14ac:dyDescent="0.25">
      <c r="J265" s="3"/>
      <c r="L265" s="1"/>
      <c r="N265" s="2"/>
      <c r="O265" s="41"/>
    </row>
    <row r="266" spans="10:15" x14ac:dyDescent="0.25">
      <c r="J266" s="3"/>
      <c r="L266" s="39"/>
      <c r="N266" s="2"/>
      <c r="O266" s="41"/>
    </row>
    <row r="267" spans="10:15" x14ac:dyDescent="0.25">
      <c r="N267" s="40"/>
    </row>
  </sheetData>
  <mergeCells count="1">
    <mergeCell ref="B151:D15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T105"/>
  <sheetViews>
    <sheetView workbookViewId="0">
      <pane xSplit="1" ySplit="4" topLeftCell="CK83" activePane="bottomRight" state="frozen"/>
      <selection activeCell="J136" sqref="J136"/>
      <selection pane="topRight" activeCell="J136" sqref="J136"/>
      <selection pane="bottomLeft" activeCell="J136" sqref="J136"/>
      <selection pane="bottomRight" activeCell="J136" sqref="J136"/>
    </sheetView>
  </sheetViews>
  <sheetFormatPr baseColWidth="10" defaultRowHeight="15" x14ac:dyDescent="0.25"/>
  <cols>
    <col min="1" max="1" width="53.5703125" bestFit="1" customWidth="1"/>
    <col min="2" max="2" width="7" bestFit="1" customWidth="1"/>
    <col min="3" max="3" width="7.140625" bestFit="1" customWidth="1"/>
    <col min="4" max="4" width="6.7109375" bestFit="1" customWidth="1"/>
    <col min="5" max="5" width="18.140625" bestFit="1" customWidth="1"/>
    <col min="6" max="6" width="11.140625" bestFit="1" customWidth="1"/>
    <col min="7" max="7" width="12.7109375" bestFit="1" customWidth="1"/>
    <col min="8" max="8" width="17.5703125" bestFit="1" customWidth="1"/>
    <col min="9" max="9" width="12" bestFit="1" customWidth="1"/>
    <col min="10" max="10" width="13.85546875" bestFit="1" customWidth="1"/>
    <col min="11" max="11" width="15.85546875" bestFit="1" customWidth="1"/>
    <col min="13" max="13" width="12" bestFit="1" customWidth="1"/>
  </cols>
  <sheetData>
    <row r="1" spans="1:98" x14ac:dyDescent="0.25">
      <c r="BW1" s="36">
        <v>0</v>
      </c>
    </row>
    <row r="2" spans="1:98" x14ac:dyDescent="0.25">
      <c r="BW2" s="36">
        <v>0</v>
      </c>
    </row>
    <row r="3" spans="1:98" s="27" customFormat="1" x14ac:dyDescent="0.25">
      <c r="I3" s="120" t="s">
        <v>22</v>
      </c>
      <c r="J3" s="120"/>
      <c r="K3" s="120"/>
      <c r="L3" s="120" t="s">
        <v>23</v>
      </c>
      <c r="M3" s="120"/>
      <c r="N3" s="120"/>
      <c r="AT3" s="120"/>
      <c r="AU3" s="120"/>
      <c r="AV3" s="120"/>
      <c r="AW3" s="120"/>
      <c r="AX3" s="120"/>
      <c r="AY3" s="120"/>
      <c r="AZ3" s="28"/>
    </row>
    <row r="4" spans="1:98" s="27" customFormat="1" x14ac:dyDescent="0.25">
      <c r="B4" s="29">
        <v>41974</v>
      </c>
      <c r="C4" s="29">
        <v>42005</v>
      </c>
      <c r="D4" s="29">
        <v>42036</v>
      </c>
      <c r="E4" s="29">
        <v>42064</v>
      </c>
      <c r="F4" s="29">
        <v>42095</v>
      </c>
      <c r="G4" s="29">
        <v>42125</v>
      </c>
      <c r="H4" s="29">
        <v>42156</v>
      </c>
      <c r="I4" s="29">
        <v>42186</v>
      </c>
      <c r="J4" s="29">
        <v>42217</v>
      </c>
      <c r="K4" s="29">
        <v>42248</v>
      </c>
      <c r="L4" s="29">
        <v>42278</v>
      </c>
      <c r="M4" s="29">
        <v>42309</v>
      </c>
      <c r="N4" s="29">
        <v>42339</v>
      </c>
      <c r="O4" s="29">
        <v>42370</v>
      </c>
      <c r="P4" s="29">
        <v>42401</v>
      </c>
      <c r="Q4" s="29">
        <v>42430</v>
      </c>
      <c r="R4" s="29">
        <v>42461</v>
      </c>
      <c r="S4" s="29">
        <v>42491</v>
      </c>
      <c r="T4" s="29">
        <v>42522</v>
      </c>
      <c r="U4" s="29">
        <v>42552</v>
      </c>
      <c r="V4" s="29">
        <v>42583</v>
      </c>
      <c r="W4" s="29">
        <v>42614</v>
      </c>
      <c r="X4" s="29">
        <v>42644</v>
      </c>
      <c r="Y4" s="29">
        <v>42675</v>
      </c>
      <c r="Z4" s="29">
        <v>42705</v>
      </c>
      <c r="AA4" s="29">
        <v>42736</v>
      </c>
      <c r="AB4" s="29">
        <v>42767</v>
      </c>
      <c r="AC4" s="29">
        <v>42795</v>
      </c>
      <c r="AD4" s="29">
        <v>42826</v>
      </c>
      <c r="AE4" s="29">
        <v>42856</v>
      </c>
      <c r="AF4" s="29">
        <v>42887</v>
      </c>
      <c r="AG4" s="29">
        <v>42917</v>
      </c>
      <c r="AH4" s="29">
        <v>42948</v>
      </c>
      <c r="AI4" s="29">
        <v>42979</v>
      </c>
      <c r="AJ4" s="29">
        <v>43009</v>
      </c>
      <c r="AK4" s="29">
        <v>43040</v>
      </c>
      <c r="AL4" s="29">
        <v>43070</v>
      </c>
      <c r="AM4" s="29">
        <v>43101</v>
      </c>
      <c r="AN4" s="29">
        <v>43132</v>
      </c>
      <c r="AO4" s="29">
        <v>43160</v>
      </c>
      <c r="AP4" s="29">
        <v>43191</v>
      </c>
      <c r="AQ4" s="29">
        <v>43221</v>
      </c>
      <c r="AR4" s="29">
        <v>43252</v>
      </c>
      <c r="AS4" s="29">
        <v>43282</v>
      </c>
      <c r="AT4" s="29">
        <v>43313</v>
      </c>
      <c r="AU4" s="29">
        <v>43344</v>
      </c>
      <c r="AV4" s="29">
        <v>43374</v>
      </c>
      <c r="AW4" s="29">
        <v>43405</v>
      </c>
      <c r="AX4" s="29">
        <v>43435</v>
      </c>
      <c r="AY4" s="29">
        <v>43466</v>
      </c>
      <c r="AZ4" s="43">
        <v>43497</v>
      </c>
      <c r="BA4" s="29">
        <v>43525</v>
      </c>
      <c r="BB4" s="29">
        <v>43556</v>
      </c>
      <c r="BC4" s="43">
        <v>43586</v>
      </c>
      <c r="BD4" s="29">
        <v>43617</v>
      </c>
      <c r="BE4" s="43">
        <v>43647</v>
      </c>
      <c r="BF4" s="29">
        <v>43678</v>
      </c>
      <c r="BG4" s="29">
        <v>43709</v>
      </c>
      <c r="BH4" s="29">
        <v>43739</v>
      </c>
      <c r="BI4" s="43">
        <v>43770</v>
      </c>
      <c r="BJ4" s="29">
        <v>43800</v>
      </c>
      <c r="BK4" s="29">
        <v>43831</v>
      </c>
      <c r="BL4" s="29">
        <v>43862</v>
      </c>
      <c r="BM4" s="29">
        <v>43891</v>
      </c>
      <c r="BN4" s="29">
        <v>43922</v>
      </c>
      <c r="BO4" s="29">
        <v>43952</v>
      </c>
      <c r="BP4" s="29">
        <v>43983</v>
      </c>
      <c r="BQ4" s="29">
        <v>44013</v>
      </c>
      <c r="BR4" s="29">
        <v>44044</v>
      </c>
      <c r="BS4" s="29">
        <v>44075</v>
      </c>
      <c r="BT4" s="29">
        <v>44105</v>
      </c>
      <c r="BU4" s="29">
        <v>44136</v>
      </c>
      <c r="BV4" s="29">
        <v>44166</v>
      </c>
      <c r="BW4" s="29">
        <v>44197</v>
      </c>
      <c r="BX4" s="29">
        <v>44228</v>
      </c>
      <c r="BY4" s="29">
        <v>44256</v>
      </c>
      <c r="BZ4" s="29">
        <v>44287</v>
      </c>
      <c r="CA4" s="29">
        <v>44317</v>
      </c>
      <c r="CB4" s="29">
        <v>44348</v>
      </c>
      <c r="CC4" s="29">
        <v>44378</v>
      </c>
      <c r="CD4" s="29">
        <v>44409</v>
      </c>
      <c r="CE4" s="29">
        <v>44440</v>
      </c>
      <c r="CF4" s="29">
        <v>44470</v>
      </c>
      <c r="CG4" s="29">
        <v>44501</v>
      </c>
      <c r="CH4" s="29">
        <v>44531</v>
      </c>
      <c r="CI4" s="29">
        <v>44562</v>
      </c>
      <c r="CJ4" s="29">
        <v>44593</v>
      </c>
      <c r="CK4" s="29">
        <v>44621</v>
      </c>
      <c r="CL4" s="29">
        <v>44652</v>
      </c>
      <c r="CM4" s="29">
        <v>44682</v>
      </c>
      <c r="CN4" s="29">
        <v>44713</v>
      </c>
      <c r="CO4" s="29">
        <v>44743</v>
      </c>
      <c r="CP4" s="29">
        <v>44774</v>
      </c>
      <c r="CQ4" s="29">
        <v>44805</v>
      </c>
      <c r="CR4" s="29">
        <v>44835</v>
      </c>
      <c r="CS4" s="29">
        <v>44866</v>
      </c>
      <c r="CT4" s="29">
        <v>44896</v>
      </c>
    </row>
    <row r="5" spans="1:98" s="55" customFormat="1" x14ac:dyDescent="0.25">
      <c r="A5" t="s">
        <v>24</v>
      </c>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8">
        <f>IF('Carga de datos'!$C$16=1,'Tarifas Riego Agricola'!AM25,0)+IF('Carga de datos'!$C$16=2,'Tarifas Riego Agricola'!AM45,0)+IF('Carga de datos'!$C$16=3,'Tarifas Riego Agricola'!AM65,0)+IF('Carga de datos'!$C$16=4,'Tarifas Riego Agricola'!AM85,0)</f>
        <v>380.73200000000003</v>
      </c>
      <c r="AN5" s="58">
        <f>IF('Carga de datos'!$C$16=1,'Tarifas Riego Agricola'!AN25,0)+IF('Carga de datos'!$C$16=2,'Tarifas Riego Agricola'!AN45,0)+IF('Carga de datos'!$C$16=3,'Tarifas Riego Agricola'!AN65,0)+IF('Carga de datos'!$C$16=4,'Tarifas Riego Agricola'!AN85,0)</f>
        <v>380.79899999999998</v>
      </c>
      <c r="AO5" s="58">
        <f>IF('Carga de datos'!$C$16=1,'Tarifas Riego Agricola'!AO25,0)+IF('Carga de datos'!$C$16=2,'Tarifas Riego Agricola'!AO45,0)+IF('Carga de datos'!$C$16=3,'Tarifas Riego Agricola'!AO65,0)+IF('Carga de datos'!$C$16=4,'Tarifas Riego Agricola'!AO85,0)</f>
        <v>380.79899999999998</v>
      </c>
      <c r="AP5" s="58">
        <f>IF('Carga de datos'!$C$16=1,'Tarifas Riego Agricola'!AP25,0)+IF('Carga de datos'!$C$16=2,'Tarifas Riego Agricola'!AP45,0)+IF('Carga de datos'!$C$16=3,'Tarifas Riego Agricola'!AP65,0)+IF('Carga de datos'!$C$16=4,'Tarifas Riego Agricola'!AP85,0)</f>
        <v>380.79899999999998</v>
      </c>
      <c r="AQ5" s="58">
        <f>IF('Carga de datos'!$C$16=1,'Tarifas Riego Agricola'!AQ25,0)+IF('Carga de datos'!$C$16=2,'Tarifas Riego Agricola'!AQ45,0)+IF('Carga de datos'!$C$16=3,'Tarifas Riego Agricola'!AQ65,0)+IF('Carga de datos'!$C$16=4,'Tarifas Riego Agricola'!AQ85,0)</f>
        <v>380.79899999999998</v>
      </c>
      <c r="AR5" s="58">
        <f>IF('Carga de datos'!$C$16=1,'Tarifas Riego Agricola'!AR25,0)+IF('Carga de datos'!$C$16=2,'Tarifas Riego Agricola'!AR45,0)+IF('Carga de datos'!$C$16=3,'Tarifas Riego Agricola'!AR65,0)+IF('Carga de datos'!$C$16=4,'Tarifas Riego Agricola'!AR85,0)</f>
        <v>380.79899999999998</v>
      </c>
      <c r="AS5" s="58">
        <f>IF('Carga de datos'!$C$16=1,'Tarifas Riego Agricola'!AS25,0)+IF('Carga de datos'!$C$16=2,'Tarifas Riego Agricola'!AS45,0)+IF('Carga de datos'!$C$16=3,'Tarifas Riego Agricola'!AS65,0)+IF('Carga de datos'!$C$16=4,'Tarifas Riego Agricola'!AS85,0)</f>
        <v>380.79899999999998</v>
      </c>
      <c r="AT5" s="58">
        <f>IF('Carga de datos'!$C$16=1,'Tarifas Riego Agricola'!AT25,0)+IF('Carga de datos'!$C$16=2,'Tarifas Riego Agricola'!AT45,0)+IF('Carga de datos'!$C$16=3,'Tarifas Riego Agricola'!AT65,0)+IF('Carga de datos'!$C$16=4,'Tarifas Riego Agricola'!AT85,0)</f>
        <v>381.762</v>
      </c>
      <c r="AU5" s="58">
        <f>IF('Carga de datos'!$C$16=1,'Tarifas Riego Agricola'!AU25,0)+IF('Carga de datos'!$C$16=2,'Tarifas Riego Agricola'!AU45,0)+IF('Carga de datos'!$C$16=3,'Tarifas Riego Agricola'!AU65,0)+IF('Carga de datos'!$C$16=4,'Tarifas Riego Agricola'!AU85,0)</f>
        <v>381.762</v>
      </c>
      <c r="AV5" s="58">
        <f>IF('Carga de datos'!$C$16=1,'Tarifas Riego Agricola'!AV25,0)+IF('Carga de datos'!$C$16=2,'Tarifas Riego Agricola'!AV45,0)+IF('Carga de datos'!$C$16=3,'Tarifas Riego Agricola'!AV65,0)+IF('Carga de datos'!$C$16=4,'Tarifas Riego Agricola'!AV85,0)</f>
        <v>381.762</v>
      </c>
      <c r="AW5" s="58">
        <f>IF('Carga de datos'!$C$16=1,'Tarifas Riego Agricola'!AW25,0)+IF('Carga de datos'!$C$16=2,'Tarifas Riego Agricola'!AW45,0)+IF('Carga de datos'!$C$16=3,'Tarifas Riego Agricola'!AW65,0)+IF('Carga de datos'!$C$16=4,'Tarifas Riego Agricola'!AW85,0)</f>
        <v>381.762</v>
      </c>
      <c r="AX5" s="58">
        <f>IF('Carga de datos'!$C$16=1,'Tarifas Riego Agricola'!AX25,0)+IF('Carga de datos'!$C$16=2,'Tarifas Riego Agricola'!AX45,0)+IF('Carga de datos'!$C$16=3,'Tarifas Riego Agricola'!AX65,0)+IF('Carga de datos'!$C$16=4,'Tarifas Riego Agricola'!AX85,0)</f>
        <v>381.762</v>
      </c>
      <c r="AY5" s="58">
        <f>IF('Carga de datos'!$C$16=1,'Tarifas Riego Agricola'!AY25,0)+IF('Carga de datos'!$C$16=2,'Tarifas Riego Agricola'!AY45,0)+IF('Carga de datos'!$C$16=3,'Tarifas Riego Agricola'!AY65,0)+IF('Carga de datos'!$C$16=4,'Tarifas Riego Agricola'!AY85,0)</f>
        <v>381.762</v>
      </c>
      <c r="AZ5" s="58">
        <f>IF('Carga de datos'!$C$16=1,'Tarifas Riego Agricola'!AZ25,0)+IF('Carga de datos'!$C$16=2,'Tarifas Riego Agricola'!AZ45,0)+IF('Carga de datos'!$C$16=3,'Tarifas Riego Agricola'!AZ65,0)+IF('Carga de datos'!$C$16=4,'Tarifas Riego Agricola'!AZ85,0)</f>
        <v>393.14299999999997</v>
      </c>
      <c r="BA5" s="58">
        <f>IF('Carga de datos'!$C$16=1,'Tarifas Riego Agricola'!BA25,0)+IF('Carga de datos'!$C$16=2,'Tarifas Riego Agricola'!BA45,0)+IF('Carga de datos'!$C$16=3,'Tarifas Riego Agricola'!BA65,0)+IF('Carga de datos'!$C$16=4,'Tarifas Riego Agricola'!BA85,0)</f>
        <v>393.14299999999997</v>
      </c>
      <c r="BB5" s="58">
        <f>IF('Carga de datos'!$C$16=1,'Tarifas Riego Agricola'!BB25,0)+IF('Carga de datos'!$C$16=2,'Tarifas Riego Agricola'!BB45,0)+IF('Carga de datos'!$C$16=3,'Tarifas Riego Agricola'!BB65,0)+IF('Carga de datos'!$C$16=4,'Tarifas Riego Agricola'!BB85,0)</f>
        <v>393.14299999999997</v>
      </c>
      <c r="BC5" s="58">
        <f>IF('Carga de datos'!$C$16=1,'Tarifas Riego Agricola'!BC25,0)+IF('Carga de datos'!$C$16=2,'Tarifas Riego Agricola'!BC45,0)+IF('Carga de datos'!$C$16=3,'Tarifas Riego Agricola'!BC65,0)+IF('Carga de datos'!$C$16=4,'Tarifas Riego Agricola'!BC85,0)</f>
        <v>393.14299999999997</v>
      </c>
      <c r="BD5" s="58">
        <f>IF('Carga de datos'!$C$16=1,'Tarifas Riego Agricola'!BD25,0)+IF('Carga de datos'!$C$16=2,'Tarifas Riego Agricola'!BD45,0)+IF('Carga de datos'!$C$16=3,'Tarifas Riego Agricola'!BD65,0)+IF('Carga de datos'!$C$16=4,'Tarifas Riego Agricola'!BD85,0)</f>
        <v>394.14299999999997</v>
      </c>
      <c r="BE5" s="58">
        <f>IF('Carga de datos'!$C$16=1,'Tarifas Riego Agricola'!BE25,0)+IF('Carga de datos'!$C$16=2,'Tarifas Riego Agricola'!BE45,0)+IF('Carga de datos'!$C$16=3,'Tarifas Riego Agricola'!BE65,0)+IF('Carga de datos'!$C$16=4,'Tarifas Riego Agricola'!BE85,0)</f>
        <v>645.80399999999997</v>
      </c>
      <c r="BF5" s="58">
        <f>IF('Carga de datos'!$C$16=1,'Tarifas Riego Agricola'!BF25,0)+IF('Carga de datos'!$C$16=2,'Tarifas Riego Agricola'!BF45,0)+IF('Carga de datos'!$C$16=3,'Tarifas Riego Agricola'!BF65,0)+IF('Carga de datos'!$C$16=4,'Tarifas Riego Agricola'!BF85,0)</f>
        <v>645.80399999999997</v>
      </c>
      <c r="BG5" s="58">
        <f>IF('Carga de datos'!$C$16=1,'Tarifas Riego Agricola'!BG25,0)+IF('Carga de datos'!$C$16=2,'Tarifas Riego Agricola'!BG45,0)+IF('Carga de datos'!$C$16=3,'Tarifas Riego Agricola'!BG65,0)+IF('Carga de datos'!$C$16=4,'Tarifas Riego Agricola'!BG85,0)</f>
        <v>645.80399999999997</v>
      </c>
      <c r="BH5" s="58">
        <f>IF('Carga de datos'!$C$16=1,'Tarifas Riego Agricola'!BH25,0)+IF('Carga de datos'!$C$16=2,'Tarifas Riego Agricola'!BH45,0)+IF('Carga de datos'!$C$16=3,'Tarifas Riego Agricola'!BH65,0)+IF('Carga de datos'!$C$16=4,'Tarifas Riego Agricola'!BH85,0)</f>
        <v>645.80399999999997</v>
      </c>
      <c r="BI5" s="58">
        <f>IF('Carga de datos'!$C$16=1,'Tarifas Riego Agricola'!BI25,0)+IF('Carga de datos'!$C$16=2,'Tarifas Riego Agricola'!BI45,0)+IF('Carga de datos'!$C$16=3,'Tarifas Riego Agricola'!BI65,0)+IF('Carga de datos'!$C$16=4,'Tarifas Riego Agricola'!BI85,0)</f>
        <v>645.80399999999997</v>
      </c>
      <c r="BJ5" s="58">
        <f>IF('Carga de datos'!$C$16=1,'Tarifas Riego Agricola'!BJ25,0)+IF('Carga de datos'!$C$16=2,'Tarifas Riego Agricola'!BJ45,0)+IF('Carga de datos'!$C$16=3,'Tarifas Riego Agricola'!BJ65,0)+IF('Carga de datos'!$C$16=4,'Tarifas Riego Agricola'!BJ85,0)</f>
        <v>645.80399999999997</v>
      </c>
      <c r="BK5" s="58">
        <f>IF('Carga de datos'!$C$16=1,'Tarifas Riego Agricola'!BK25,0)+IF('Carga de datos'!$C$16=2,'Tarifas Riego Agricola'!BK45,0)+IF('Carga de datos'!$C$16=3,'Tarifas Riego Agricola'!BK65,0)+IF('Carga de datos'!$C$16=4,'Tarifas Riego Agricola'!BK85,0)</f>
        <v>645.80399999999997</v>
      </c>
      <c r="BL5" s="58">
        <f>IF('Carga de datos'!$C$16=1,'Tarifas Riego Agricola'!BL25,0)+IF('Carga de datos'!$C$16=2,'Tarifas Riego Agricola'!BL45,0)+IF('Carga de datos'!$C$16=3,'Tarifas Riego Agricola'!BL65,0)+IF('Carga de datos'!$C$16=4,'Tarifas Riego Agricola'!BL85,0)</f>
        <v>645.80399999999997</v>
      </c>
      <c r="BM5" s="58">
        <f>IF('Carga de datos'!$C$16=1,'Tarifas Riego Agricola'!BM25,0)+IF('Carga de datos'!$C$16=2,'Tarifas Riego Agricola'!BM45,0)+IF('Carga de datos'!$C$16=3,'Tarifas Riego Agricola'!BM65,0)+IF('Carga de datos'!$C$16=4,'Tarifas Riego Agricola'!BM85,0)</f>
        <v>645.80399999999997</v>
      </c>
      <c r="BN5" s="58">
        <f>IF('Carga de datos'!$C$16=1,'Tarifas Riego Agricola'!BN25,0)+IF('Carga de datos'!$C$16=2,'Tarifas Riego Agricola'!BN45,0)+IF('Carga de datos'!$C$16=3,'Tarifas Riego Agricola'!BN65,0)+IF('Carga de datos'!$C$16=4,'Tarifas Riego Agricola'!BN85,0)</f>
        <v>645.80399999999997</v>
      </c>
      <c r="BO5" s="58">
        <f>IF('Carga de datos'!$C$16=1,'Tarifas Riego Agricola'!BO25,0)+IF('Carga de datos'!$C$16=2,'Tarifas Riego Agricola'!BO45,0)+IF('Carga de datos'!$C$16=3,'Tarifas Riego Agricola'!BO65,0)+IF('Carga de datos'!$C$16=4,'Tarifas Riego Agricola'!BO85,0)</f>
        <v>645.80399999999997</v>
      </c>
      <c r="BP5" s="58">
        <f>IF('Carga de datos'!$C$16=1,'Tarifas Riego Agricola'!BP25,0)+IF('Carga de datos'!$C$16=2,'Tarifas Riego Agricola'!BP45,0)+IF('Carga de datos'!$C$16=3,'Tarifas Riego Agricola'!BP65,0)+IF('Carga de datos'!$C$16=4,'Tarifas Riego Agricola'!BP85,0)</f>
        <v>645.80399999999997</v>
      </c>
      <c r="BQ5" s="58">
        <f>IF('Carga de datos'!$C$16=1,'Tarifas Riego Agricola'!BQ25,0)+IF('Carga de datos'!$C$16=2,'Tarifas Riego Agricola'!BQ45,0)+IF('Carga de datos'!$C$16=3,'Tarifas Riego Agricola'!BQ65,0)+IF('Carga de datos'!$C$16=4,'Tarifas Riego Agricola'!BQ85,0)</f>
        <v>645.80399999999997</v>
      </c>
      <c r="BR5" s="58">
        <f>IF('Carga de datos'!$C$16=1,'Tarifas Riego Agricola'!BR25,0)+IF('Carga de datos'!$C$16=2,'Tarifas Riego Agricola'!BR45,0)+IF('Carga de datos'!$C$16=3,'Tarifas Riego Agricola'!BR65,0)+IF('Carga de datos'!$C$16=4,'Tarifas Riego Agricola'!BR85,0)</f>
        <v>645.80399999999997</v>
      </c>
      <c r="BS5" s="58">
        <f>IF('Carga de datos'!$C$16=1,'Tarifas Riego Agricola'!BS25,0)+IF('Carga de datos'!$C$16=2,'Tarifas Riego Agricola'!BS45,0)+IF('Carga de datos'!$C$16=3,'Tarifas Riego Agricola'!BS65,0)+IF('Carga de datos'!$C$16=4,'Tarifas Riego Agricola'!BS85,0)</f>
        <v>645.80399999999997</v>
      </c>
      <c r="BT5" s="58">
        <f>IF('Carga de datos'!$C$16=1,'Tarifas Riego Agricola'!BT25,0)+IF('Carga de datos'!$C$16=2,'Tarifas Riego Agricola'!BT45,0)+IF('Carga de datos'!$C$16=3,'Tarifas Riego Agricola'!BT65,0)+IF('Carga de datos'!$C$16=4,'Tarifas Riego Agricola'!BT85,0)</f>
        <v>645.80399999999997</v>
      </c>
      <c r="BU5" s="58">
        <f>IF('Carga de datos'!$C$16=1,'Tarifas Riego Agricola'!BU25,0)+IF('Carga de datos'!$C$16=2,'Tarifas Riego Agricola'!BU45,0)+IF('Carga de datos'!$C$16=3,'Tarifas Riego Agricola'!BU65,0)+IF('Carga de datos'!$C$16=4,'Tarifas Riego Agricola'!BU85,0)</f>
        <v>645.80399999999997</v>
      </c>
      <c r="BV5" s="58">
        <f>IF('Carga de datos'!$C$16=1,'Tarifas Riego Agricola'!BV25,0)+IF('Carga de datos'!$C$16=2,'Tarifas Riego Agricola'!BV45,0)+IF('Carga de datos'!$C$16=3,'Tarifas Riego Agricola'!BV65,0)+IF('Carga de datos'!$C$16=4,'Tarifas Riego Agricola'!BV85,0)</f>
        <v>645.80399999999997</v>
      </c>
      <c r="BW5" s="58">
        <f>(IF('Carga de datos'!$C$16=1,'Tarifas Riego Agricola'!BW25,0)+IF('Carga de datos'!$C$16=2,'Tarifas Riego Agricola'!BW45,0)+IF('Carga de datos'!$C$16=3,'Tarifas Riego Agricola'!BW65,0)+IF('Carga de datos'!$C$16=4,'Tarifas Riego Agricola'!BW85,0))*(1+$BW$1)</f>
        <v>1127.9770000000001</v>
      </c>
      <c r="BX5" s="58">
        <f>(IF('Carga de datos'!$C$16=1,'Tarifas Riego Agricola'!BX25,0)+IF('Carga de datos'!$C$16=2,'Tarifas Riego Agricola'!BX45,0)+IF('Carga de datos'!$C$16=3,'Tarifas Riego Agricola'!BX65,0)+IF('Carga de datos'!$C$16=4,'Tarifas Riego Agricola'!BX85,0))*(1+$BW$1)</f>
        <v>1127.9770000000001</v>
      </c>
      <c r="BY5" s="58">
        <f>(IF('Carga de datos'!$C$16=1,'Tarifas Riego Agricola'!BY25,0)+IF('Carga de datos'!$C$16=2,'Tarifas Riego Agricola'!BY45,0)+IF('Carga de datos'!$C$16=3,'Tarifas Riego Agricola'!BY65,0)+IF('Carga de datos'!$C$16=4,'Tarifas Riego Agricola'!BY85,0))*(1+$BW$1)</f>
        <v>1127.9770000000001</v>
      </c>
      <c r="BZ5" s="58">
        <f>(IF('Carga de datos'!$C$16=1,'Tarifas Riego Agricola'!BZ25,0)+IF('Carga de datos'!$C$16=2,'Tarifas Riego Agricola'!BZ45,0)+IF('Carga de datos'!$C$16=3,'Tarifas Riego Agricola'!BZ65,0)+IF('Carga de datos'!$C$16=4,'Tarifas Riego Agricola'!BZ85,0))*(1+$BW$1)</f>
        <v>1127.9770000000001</v>
      </c>
      <c r="CA5" s="58">
        <f>(IF('Carga de datos'!$C$16=1,'Tarifas Riego Agricola'!CA25,0)+IF('Carga de datos'!$C$16=2,'Tarifas Riego Agricola'!CA45,0)+IF('Carga de datos'!$C$16=3,'Tarifas Riego Agricola'!CA65,0)+IF('Carga de datos'!$C$16=4,'Tarifas Riego Agricola'!CA85,0))*(1+$BW$1)</f>
        <v>1127.9770000000001</v>
      </c>
      <c r="CB5" s="58">
        <f>(IF('Carga de datos'!$C$16=1,'Tarifas Riego Agricola'!CB25,0)+IF('Carga de datos'!$C$16=2,'Tarifas Riego Agricola'!CB45,0)+IF('Carga de datos'!$C$16=3,'Tarifas Riego Agricola'!CB65,0)+IF('Carga de datos'!$C$16=4,'Tarifas Riego Agricola'!CB85,0))*(1+$BW$1)</f>
        <v>1127.9770000000001</v>
      </c>
      <c r="CC5" s="58">
        <f>(IF('Carga de datos'!$C$16=1,'Tarifas Riego Agricola'!CC25,0)+IF('Carga de datos'!$C$16=2,'Tarifas Riego Agricola'!CC45,0)+IF('Carga de datos'!$C$16=3,'Tarifas Riego Agricola'!CC65,0)+IF('Carga de datos'!$C$16=4,'Tarifas Riego Agricola'!CC85,0))*(1+$BW$1)</f>
        <v>1127.9770000000001</v>
      </c>
      <c r="CD5" s="58">
        <f>(IF('Carga de datos'!$C$16=1,'Tarifas Riego Agricola'!CD25,0)+IF('Carga de datos'!$C$16=2,'Tarifas Riego Agricola'!CD45,0)+IF('Carga de datos'!$C$16=3,'Tarifas Riego Agricola'!CD65,0)+IF('Carga de datos'!$C$16=4,'Tarifas Riego Agricola'!CD85,0))*(1+$BW$1)</f>
        <v>1127.9770000000001</v>
      </c>
      <c r="CE5" s="58">
        <f>(IF('Carga de datos'!$C$16=1,'Tarifas Riego Agricola'!CE25,0)+IF('Carga de datos'!$C$16=2,'Tarifas Riego Agricola'!CE45,0)+IF('Carga de datos'!$C$16=3,'Tarifas Riego Agricola'!CE65,0)+IF('Carga de datos'!$C$16=4,'Tarifas Riego Agricola'!CE85,0))*(1+$BW$1)</f>
        <v>1127.9770000000001</v>
      </c>
      <c r="CF5" s="58">
        <f>(IF('Carga de datos'!$C$16=1,'Tarifas Riego Agricola'!CF25,0)+IF('Carga de datos'!$C$16=2,'Tarifas Riego Agricola'!CF45,0)+IF('Carga de datos'!$C$16=3,'Tarifas Riego Agricola'!CF65,0)+IF('Carga de datos'!$C$16=4,'Tarifas Riego Agricola'!CF85,0))*(1+$BW$1)</f>
        <v>1127.9770000000001</v>
      </c>
      <c r="CG5" s="58">
        <f>(IF('Carga de datos'!$C$16=1,'Tarifas Riego Agricola'!CG25,0)+IF('Carga de datos'!$C$16=2,'Tarifas Riego Agricola'!CG45,0)+IF('Carga de datos'!$C$16=3,'Tarifas Riego Agricola'!CG65,0)+IF('Carga de datos'!$C$16=4,'Tarifas Riego Agricola'!CG85,0))*(1+$BW$1)</f>
        <v>1127.9770000000001</v>
      </c>
      <c r="CH5" s="58">
        <f>(IF('Carga de datos'!$C$16=1,'Tarifas Riego Agricola'!CH25,0)+IF('Carga de datos'!$C$16=2,'Tarifas Riego Agricola'!CH45,0)+IF('Carga de datos'!$C$16=3,'Tarifas Riego Agricola'!CH65,0)+IF('Carga de datos'!$C$16=4,'Tarifas Riego Agricola'!CH85,0))*(1+$BW$1)</f>
        <v>1127.9770000000001</v>
      </c>
      <c r="CI5" s="58">
        <f>(IF('Carga de datos'!$C$16=1,'Tarifas Riego Agricola'!CI25,0)+IF('Carga de datos'!$C$16=2,'Tarifas Riego Agricola'!CI45,0)+IF('Carga de datos'!$C$16=3,'Tarifas Riego Agricola'!CI65,0)+IF('Carga de datos'!$C$16=4,'Tarifas Riego Agricola'!CI85,0))*(1+$BW$1)</f>
        <v>1127.9770000000001</v>
      </c>
      <c r="CJ5" s="58">
        <f>(IF('Carga de datos'!$C$16=1,'Tarifas Riego Agricola'!CJ25,0)+IF('Carga de datos'!$C$16=2,'Tarifas Riego Agricola'!CJ45,0)+IF('Carga de datos'!$C$16=3,'Tarifas Riego Agricola'!CJ65,0)+IF('Carga de datos'!$C$16=4,'Tarifas Riego Agricola'!CJ85,0))*(1+$BW$1)</f>
        <v>1127.9770000000001</v>
      </c>
      <c r="CK5" s="58">
        <f>(IF('Carga de datos'!$C$16=1,'Tarifas Riego Agricola'!CK25,0)+IF('Carga de datos'!$C$16=2,'Tarifas Riego Agricola'!CK45,0)+IF('Carga de datos'!$C$16=3,'Tarifas Riego Agricola'!CK65,0)+IF('Carga de datos'!$C$16=4,'Tarifas Riego Agricola'!CK85,0))*(1+$BW$1)</f>
        <v>1127.9770000000001</v>
      </c>
      <c r="CL5" s="58">
        <f>(IF('Carga de datos'!$C$16=1,'Tarifas Riego Agricola'!CL25,0)+IF('Carga de datos'!$C$16=2,'Tarifas Riego Agricola'!CL45,0)+IF('Carga de datos'!$C$16=3,'Tarifas Riego Agricola'!CL65,0)+IF('Carga de datos'!$C$16=4,'Tarifas Riego Agricola'!CL85,0))*(1+$BW$1)</f>
        <v>1127.9770000000001</v>
      </c>
      <c r="CM5" s="58">
        <f>(IF('Carga de datos'!$C$16=1,'Tarifas Riego Agricola'!CM25,0)+IF('Carga de datos'!$C$16=2,'Tarifas Riego Agricola'!CM45,0)+IF('Carga de datos'!$C$16=3,'Tarifas Riego Agricola'!CM65,0)+IF('Carga de datos'!$C$16=4,'Tarifas Riego Agricola'!CM85,0))*(1+$BW$1)</f>
        <v>1127.9770000000001</v>
      </c>
      <c r="CN5" s="58">
        <f>(IF('Carga de datos'!$C$16=1,'Tarifas Riego Agricola'!CN25,0)+IF('Carga de datos'!$C$16=2,'Tarifas Riego Agricola'!CN45,0)+IF('Carga de datos'!$C$16=3,'Tarifas Riego Agricola'!CN65,0)+IF('Carga de datos'!$C$16=4,'Tarifas Riego Agricola'!CN85,0))*(1+$BW$1)</f>
        <v>1127.9770000000001</v>
      </c>
      <c r="CO5" s="58">
        <f>(IF('Carga de datos'!$C$16=1,'Tarifas Riego Agricola'!CO25,0)+IF('Carga de datos'!$C$16=2,'Tarifas Riego Agricola'!CO45,0)+IF('Carga de datos'!$C$16=3,'Tarifas Riego Agricola'!CO65,0)+IF('Carga de datos'!$C$16=4,'Tarifas Riego Agricola'!CO85,0))*(1+$BW$1)</f>
        <v>1127.9770000000001</v>
      </c>
      <c r="CP5" s="58">
        <f>(IF('Carga de datos'!$C$16=1,'Tarifas Riego Agricola'!CP25,0)+IF('Carga de datos'!$C$16=2,'Tarifas Riego Agricola'!CP45,0)+IF('Carga de datos'!$C$16=3,'Tarifas Riego Agricola'!CP65,0)+IF('Carga de datos'!$C$16=4,'Tarifas Riego Agricola'!CP85,0))*(1+$BW$1)</f>
        <v>1127.9770000000001</v>
      </c>
      <c r="CQ5" s="58">
        <f>(IF('Carga de datos'!$C$16=1,'Tarifas Riego Agricola'!CQ25,0)+IF('Carga de datos'!$C$16=2,'Tarifas Riego Agricola'!CQ45,0)+IF('Carga de datos'!$C$16=3,'Tarifas Riego Agricola'!CQ65,0)+IF('Carga de datos'!$C$16=4,'Tarifas Riego Agricola'!CQ85,0))*(1+$BW$1)</f>
        <v>1127.9770000000001</v>
      </c>
      <c r="CR5" s="58">
        <f>(IF('Carga de datos'!$C$16=1,'Tarifas Riego Agricola'!CR25,0)+IF('Carga de datos'!$C$16=2,'Tarifas Riego Agricola'!CR45,0)+IF('Carga de datos'!$C$16=3,'Tarifas Riego Agricola'!CR65,0)+IF('Carga de datos'!$C$16=4,'Tarifas Riego Agricola'!CR85,0))*(1+$BW$1)</f>
        <v>1127.9770000000001</v>
      </c>
      <c r="CS5" s="58">
        <f>(IF('Carga de datos'!$C$16=1,'Tarifas Riego Agricola'!CS25,0)+IF('Carga de datos'!$C$16=2,'Tarifas Riego Agricola'!CS45,0)+IF('Carga de datos'!$C$16=3,'Tarifas Riego Agricola'!CS65,0)+IF('Carga de datos'!$C$16=4,'Tarifas Riego Agricola'!CS85,0))*(1+$BW$1)</f>
        <v>1127.9770000000001</v>
      </c>
      <c r="CT5" s="58">
        <f>(IF('Carga de datos'!$C$16=1,'Tarifas Riego Agricola'!CT25,0)+IF('Carga de datos'!$C$16=2,'Tarifas Riego Agricola'!CT45,0)+IF('Carga de datos'!$C$16=3,'Tarifas Riego Agricola'!CT65,0)+IF('Carga de datos'!$C$16=4,'Tarifas Riego Agricola'!CT85,0))*(1+$BW$1)</f>
        <v>1127.9770000000001</v>
      </c>
    </row>
    <row r="6" spans="1:98" s="55" customFormat="1" x14ac:dyDescent="0.25">
      <c r="A6" t="s">
        <v>25</v>
      </c>
      <c r="B6" s="56"/>
      <c r="C6" s="56"/>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8">
        <f>IF('Carga de datos'!$C$16=1,'Tarifas Riego Agricola'!AM26,0)+IF('Carga de datos'!$C$16=2,'Tarifas Riego Agricola'!AM46,0)+IF('Carga de datos'!$C$16=3,'Tarifas Riego Agricola'!AM66,0)+IF('Carga de datos'!$C$16=4,'Tarifas Riego Agricola'!AM86,0)</f>
        <v>48.292999999999999</v>
      </c>
      <c r="AN6" s="58">
        <f>IF('Carga de datos'!$C$16=1,'Tarifas Riego Agricola'!AN26,0)+IF('Carga de datos'!$C$16=2,'Tarifas Riego Agricola'!AN46,0)+IF('Carga de datos'!$C$16=3,'Tarifas Riego Agricola'!AN66,0)+IF('Carga de datos'!$C$16=4,'Tarifas Riego Agricola'!AN86,0)</f>
        <v>48.292999999999999</v>
      </c>
      <c r="AO6" s="58">
        <f>IF('Carga de datos'!$C$16=1,'Tarifas Riego Agricola'!AO26,0)+IF('Carga de datos'!$C$16=2,'Tarifas Riego Agricola'!AO46,0)+IF('Carga de datos'!$C$16=3,'Tarifas Riego Agricola'!AO66,0)+IF('Carga de datos'!$C$16=4,'Tarifas Riego Agricola'!AO86,0)</f>
        <v>48.292999999999999</v>
      </c>
      <c r="AP6" s="58">
        <f>IF('Carga de datos'!$C$16=1,'Tarifas Riego Agricola'!AP26,0)+IF('Carga de datos'!$C$16=2,'Tarifas Riego Agricola'!AP46,0)+IF('Carga de datos'!$C$16=3,'Tarifas Riego Agricola'!AP66,0)+IF('Carga de datos'!$C$16=4,'Tarifas Riego Agricola'!AP86,0)</f>
        <v>48.292999999999999</v>
      </c>
      <c r="AQ6" s="58">
        <f>IF('Carga de datos'!$C$16=1,'Tarifas Riego Agricola'!AQ26,0)+IF('Carga de datos'!$C$16=2,'Tarifas Riego Agricola'!AQ46,0)+IF('Carga de datos'!$C$16=3,'Tarifas Riego Agricola'!AQ66,0)+IF('Carga de datos'!$C$16=4,'Tarifas Riego Agricola'!AQ86,0)</f>
        <v>48.292999999999999</v>
      </c>
      <c r="AR6" s="58">
        <f>IF('Carga de datos'!$C$16=1,'Tarifas Riego Agricola'!AR26,0)+IF('Carga de datos'!$C$16=2,'Tarifas Riego Agricola'!AR46,0)+IF('Carga de datos'!$C$16=3,'Tarifas Riego Agricola'!AR66,0)+IF('Carga de datos'!$C$16=4,'Tarifas Riego Agricola'!AR86,0)</f>
        <v>48.292999999999999</v>
      </c>
      <c r="AS6" s="58">
        <f>IF('Carga de datos'!$C$16=1,'Tarifas Riego Agricola'!AS26,0)+IF('Carga de datos'!$C$16=2,'Tarifas Riego Agricola'!AS46,0)+IF('Carga de datos'!$C$16=3,'Tarifas Riego Agricola'!AS66,0)+IF('Carga de datos'!$C$16=4,'Tarifas Riego Agricola'!AS86,0)</f>
        <v>48.292999999999999</v>
      </c>
      <c r="AT6" s="58">
        <f>IF('Carga de datos'!$C$16=1,'Tarifas Riego Agricola'!AT26,0)+IF('Carga de datos'!$C$16=2,'Tarifas Riego Agricola'!AT46,0)+IF('Carga de datos'!$C$16=3,'Tarifas Riego Agricola'!AT66,0)+IF('Carga de datos'!$C$16=4,'Tarifas Riego Agricola'!AT86,0)</f>
        <v>48.292999999999999</v>
      </c>
      <c r="AU6" s="58">
        <f>IF('Carga de datos'!$C$16=1,'Tarifas Riego Agricola'!AU26,0)+IF('Carga de datos'!$C$16=2,'Tarifas Riego Agricola'!AU46,0)+IF('Carga de datos'!$C$16=3,'Tarifas Riego Agricola'!AU66,0)+IF('Carga de datos'!$C$16=4,'Tarifas Riego Agricola'!AU86,0)</f>
        <v>48.292999999999999</v>
      </c>
      <c r="AV6" s="58">
        <f>IF('Carga de datos'!$C$16=1,'Tarifas Riego Agricola'!AV26,0)+IF('Carga de datos'!$C$16=2,'Tarifas Riego Agricola'!AV46,0)+IF('Carga de datos'!$C$16=3,'Tarifas Riego Agricola'!AV66,0)+IF('Carga de datos'!$C$16=4,'Tarifas Riego Agricola'!AV86,0)</f>
        <v>48.292999999999999</v>
      </c>
      <c r="AW6" s="58">
        <f>IF('Carga de datos'!$C$16=1,'Tarifas Riego Agricola'!AW26,0)+IF('Carga de datos'!$C$16=2,'Tarifas Riego Agricola'!AW46,0)+IF('Carga de datos'!$C$16=3,'Tarifas Riego Agricola'!AW66,0)+IF('Carga de datos'!$C$16=4,'Tarifas Riego Agricola'!AW86,0)</f>
        <v>48.292999999999999</v>
      </c>
      <c r="AX6" s="58">
        <f>IF('Carga de datos'!$C$16=1,'Tarifas Riego Agricola'!AX26,0)+IF('Carga de datos'!$C$16=2,'Tarifas Riego Agricola'!AX46,0)+IF('Carga de datos'!$C$16=3,'Tarifas Riego Agricola'!AX66,0)+IF('Carga de datos'!$C$16=4,'Tarifas Riego Agricola'!AX86,0)</f>
        <v>48.292999999999999</v>
      </c>
      <c r="AY6" s="58">
        <f>IF('Carga de datos'!$C$16=1,'Tarifas Riego Agricola'!AY26,0)+IF('Carga de datos'!$C$16=2,'Tarifas Riego Agricola'!AY46,0)+IF('Carga de datos'!$C$16=3,'Tarifas Riego Agricola'!AY66,0)+IF('Carga de datos'!$C$16=4,'Tarifas Riego Agricola'!AY86,0)</f>
        <v>48.292999999999999</v>
      </c>
      <c r="AZ6" s="58">
        <f>IF('Carga de datos'!$C$16=1,'Tarifas Riego Agricola'!AZ26,0)+IF('Carga de datos'!$C$16=2,'Tarifas Riego Agricola'!AZ46,0)+IF('Carga de datos'!$C$16=3,'Tarifas Riego Agricola'!AZ66,0)+IF('Carga de datos'!$C$16=4,'Tarifas Riego Agricola'!AZ86,0)</f>
        <v>48.292999999999999</v>
      </c>
      <c r="BA6" s="58">
        <f>IF('Carga de datos'!$C$16=1,'Tarifas Riego Agricola'!BA26,0)+IF('Carga de datos'!$C$16=2,'Tarifas Riego Agricola'!BA46,0)+IF('Carga de datos'!$C$16=3,'Tarifas Riego Agricola'!BA66,0)+IF('Carga de datos'!$C$16=4,'Tarifas Riego Agricola'!BA86,0)</f>
        <v>48.292999999999999</v>
      </c>
      <c r="BB6" s="58">
        <f>IF('Carga de datos'!$C$16=1,'Tarifas Riego Agricola'!BB26,0)+IF('Carga de datos'!$C$16=2,'Tarifas Riego Agricola'!BB46,0)+IF('Carga de datos'!$C$16=3,'Tarifas Riego Agricola'!BB66,0)+IF('Carga de datos'!$C$16=4,'Tarifas Riego Agricola'!BB86,0)</f>
        <v>48.292999999999999</v>
      </c>
      <c r="BC6" s="58">
        <f>IF('Carga de datos'!$C$16=1,'Tarifas Riego Agricola'!BC26,0)+IF('Carga de datos'!$C$16=2,'Tarifas Riego Agricola'!BC46,0)+IF('Carga de datos'!$C$16=3,'Tarifas Riego Agricola'!BC66,0)+IF('Carga de datos'!$C$16=4,'Tarifas Riego Agricola'!BC86,0)</f>
        <v>48.292999999999999</v>
      </c>
      <c r="BD6" s="58">
        <f>IF('Carga de datos'!$C$16=1,'Tarifas Riego Agricola'!BD26,0)+IF('Carga de datos'!$C$16=2,'Tarifas Riego Agricola'!BD46,0)+IF('Carga de datos'!$C$16=3,'Tarifas Riego Agricola'!BD66,0)+IF('Carga de datos'!$C$16=4,'Tarifas Riego Agricola'!BD86,0)</f>
        <v>48.292999999999999</v>
      </c>
      <c r="BE6" s="58">
        <f>IF('Carga de datos'!$C$16=1,'Tarifas Riego Agricola'!BE26,0)+IF('Carga de datos'!$C$16=2,'Tarifas Riego Agricola'!BE46,0)+IF('Carga de datos'!$C$16=3,'Tarifas Riego Agricola'!BE66,0)+IF('Carga de datos'!$C$16=4,'Tarifas Riego Agricola'!BE86,0)</f>
        <v>80.408000000000001</v>
      </c>
      <c r="BF6" s="58">
        <f>IF('Carga de datos'!$C$16=1,'Tarifas Riego Agricola'!BF26,0)+IF('Carga de datos'!$C$16=2,'Tarifas Riego Agricola'!BF46,0)+IF('Carga de datos'!$C$16=3,'Tarifas Riego Agricola'!BF66,0)+IF('Carga de datos'!$C$16=4,'Tarifas Riego Agricola'!BF86,0)</f>
        <v>80.408000000000001</v>
      </c>
      <c r="BG6" s="58">
        <f>IF('Carga de datos'!$C$16=1,'Tarifas Riego Agricola'!BG26,0)+IF('Carga de datos'!$C$16=2,'Tarifas Riego Agricola'!BG46,0)+IF('Carga de datos'!$C$16=3,'Tarifas Riego Agricola'!BG66,0)+IF('Carga de datos'!$C$16=4,'Tarifas Riego Agricola'!BG86,0)</f>
        <v>80.408000000000001</v>
      </c>
      <c r="BH6" s="58">
        <f>IF('Carga de datos'!$C$16=1,'Tarifas Riego Agricola'!BH26,0)+IF('Carga de datos'!$C$16=2,'Tarifas Riego Agricola'!BH46,0)+IF('Carga de datos'!$C$16=3,'Tarifas Riego Agricola'!BH66,0)+IF('Carga de datos'!$C$16=4,'Tarifas Riego Agricola'!BH86,0)</f>
        <v>80.408000000000001</v>
      </c>
      <c r="BI6" s="58">
        <f>IF('Carga de datos'!$C$16=1,'Tarifas Riego Agricola'!BI26,0)+IF('Carga de datos'!$C$16=2,'Tarifas Riego Agricola'!BI46,0)+IF('Carga de datos'!$C$16=3,'Tarifas Riego Agricola'!BI66,0)+IF('Carga de datos'!$C$16=4,'Tarifas Riego Agricola'!BI86,0)</f>
        <v>80.408000000000001</v>
      </c>
      <c r="BJ6" s="58">
        <f>IF('Carga de datos'!$C$16=1,'Tarifas Riego Agricola'!BJ26,0)+IF('Carga de datos'!$C$16=2,'Tarifas Riego Agricola'!BJ46,0)+IF('Carga de datos'!$C$16=3,'Tarifas Riego Agricola'!BJ66,0)+IF('Carga de datos'!$C$16=4,'Tarifas Riego Agricola'!BJ86,0)</f>
        <v>80.408000000000001</v>
      </c>
      <c r="BK6" s="58">
        <f>IF('Carga de datos'!$C$16=1,'Tarifas Riego Agricola'!BK26,0)+IF('Carga de datos'!$C$16=2,'Tarifas Riego Agricola'!BK46,0)+IF('Carga de datos'!$C$16=3,'Tarifas Riego Agricola'!BK66,0)+IF('Carga de datos'!$C$16=4,'Tarifas Riego Agricola'!BK86,0)</f>
        <v>80.408000000000001</v>
      </c>
      <c r="BL6" s="58">
        <f>IF('Carga de datos'!$C$16=1,'Tarifas Riego Agricola'!BL26,0)+IF('Carga de datos'!$C$16=2,'Tarifas Riego Agricola'!BL46,0)+IF('Carga de datos'!$C$16=3,'Tarifas Riego Agricola'!BL66,0)+IF('Carga de datos'!$C$16=4,'Tarifas Riego Agricola'!BL86,0)</f>
        <v>80.408000000000001</v>
      </c>
      <c r="BM6" s="58">
        <f>IF('Carga de datos'!$C$16=1,'Tarifas Riego Agricola'!BM26,0)+IF('Carga de datos'!$C$16=2,'Tarifas Riego Agricola'!BM46,0)+IF('Carga de datos'!$C$16=3,'Tarifas Riego Agricola'!BM66,0)+IF('Carga de datos'!$C$16=4,'Tarifas Riego Agricola'!BM86,0)</f>
        <v>80.408000000000001</v>
      </c>
      <c r="BN6" s="58">
        <f>IF('Carga de datos'!$C$16=1,'Tarifas Riego Agricola'!BN26,0)+IF('Carga de datos'!$C$16=2,'Tarifas Riego Agricola'!BN46,0)+IF('Carga de datos'!$C$16=3,'Tarifas Riego Agricola'!BN66,0)+IF('Carga de datos'!$C$16=4,'Tarifas Riego Agricola'!BN86,0)</f>
        <v>80.408000000000001</v>
      </c>
      <c r="BO6" s="58">
        <f>IF('Carga de datos'!$C$16=1,'Tarifas Riego Agricola'!BO26,0)+IF('Carga de datos'!$C$16=2,'Tarifas Riego Agricola'!BO46,0)+IF('Carga de datos'!$C$16=3,'Tarifas Riego Agricola'!BO66,0)+IF('Carga de datos'!$C$16=4,'Tarifas Riego Agricola'!BO86,0)</f>
        <v>80.408000000000001</v>
      </c>
      <c r="BP6" s="58">
        <f>IF('Carga de datos'!$C$16=1,'Tarifas Riego Agricola'!BP26,0)+IF('Carga de datos'!$C$16=2,'Tarifas Riego Agricola'!BP46,0)+IF('Carga de datos'!$C$16=3,'Tarifas Riego Agricola'!BP66,0)+IF('Carga de datos'!$C$16=4,'Tarifas Riego Agricola'!BP86,0)</f>
        <v>80.408000000000001</v>
      </c>
      <c r="BQ6" s="58">
        <f>IF('Carga de datos'!$C$16=1,'Tarifas Riego Agricola'!BQ26,0)+IF('Carga de datos'!$C$16=2,'Tarifas Riego Agricola'!BQ46,0)+IF('Carga de datos'!$C$16=3,'Tarifas Riego Agricola'!BQ66,0)+IF('Carga de datos'!$C$16=4,'Tarifas Riego Agricola'!BQ86,0)</f>
        <v>80.408000000000001</v>
      </c>
      <c r="BR6" s="58">
        <f>IF('Carga de datos'!$C$16=1,'Tarifas Riego Agricola'!BR26,0)+IF('Carga de datos'!$C$16=2,'Tarifas Riego Agricola'!BR46,0)+IF('Carga de datos'!$C$16=3,'Tarifas Riego Agricola'!BR66,0)+IF('Carga de datos'!$C$16=4,'Tarifas Riego Agricola'!BR86,0)</f>
        <v>80.408000000000001</v>
      </c>
      <c r="BS6" s="58">
        <f>IF('Carga de datos'!$C$16=1,'Tarifas Riego Agricola'!BS26,0)+IF('Carga de datos'!$C$16=2,'Tarifas Riego Agricola'!BS46,0)+IF('Carga de datos'!$C$16=3,'Tarifas Riego Agricola'!BS66,0)+IF('Carga de datos'!$C$16=4,'Tarifas Riego Agricola'!BS86,0)</f>
        <v>80.408000000000001</v>
      </c>
      <c r="BT6" s="58">
        <f>IF('Carga de datos'!$C$16=1,'Tarifas Riego Agricola'!BT26,0)+IF('Carga de datos'!$C$16=2,'Tarifas Riego Agricola'!BT46,0)+IF('Carga de datos'!$C$16=3,'Tarifas Riego Agricola'!BT66,0)+IF('Carga de datos'!$C$16=4,'Tarifas Riego Agricola'!BT86,0)</f>
        <v>80.408000000000001</v>
      </c>
      <c r="BU6" s="58">
        <f>IF('Carga de datos'!$C$16=1,'Tarifas Riego Agricola'!BU26,0)+IF('Carga de datos'!$C$16=2,'Tarifas Riego Agricola'!BU46,0)+IF('Carga de datos'!$C$16=3,'Tarifas Riego Agricola'!BU66,0)+IF('Carga de datos'!$C$16=4,'Tarifas Riego Agricola'!BU86,0)</f>
        <v>80.408000000000001</v>
      </c>
      <c r="BV6" s="58">
        <f>IF('Carga de datos'!$C$16=1,'Tarifas Riego Agricola'!BV26,0)+IF('Carga de datos'!$C$16=2,'Tarifas Riego Agricola'!BV46,0)+IF('Carga de datos'!$C$16=3,'Tarifas Riego Agricola'!BV66,0)+IF('Carga de datos'!$C$16=4,'Tarifas Riego Agricola'!BV86,0)</f>
        <v>80.408000000000001</v>
      </c>
      <c r="BW6" s="58">
        <f>(IF('Carga de datos'!$C$16=1,'Tarifas Riego Agricola'!BW26,0)+IF('Carga de datos'!$C$16=2,'Tarifas Riego Agricola'!BW46,0)+IF('Carga de datos'!$C$16=3,'Tarifas Riego Agricola'!BW66,0)+IF('Carga de datos'!$C$16=4,'Tarifas Riego Agricola'!BW86,0))*(1+$BW$1)</f>
        <v>141.696</v>
      </c>
      <c r="BX6" s="58">
        <f>(IF('Carga de datos'!$C$16=1,'Tarifas Riego Agricola'!BX26,0)+IF('Carga de datos'!$C$16=2,'Tarifas Riego Agricola'!BX46,0)+IF('Carga de datos'!$C$16=3,'Tarifas Riego Agricola'!BX66,0)+IF('Carga de datos'!$C$16=4,'Tarifas Riego Agricola'!BX86,0))*(1+$BW$1)</f>
        <v>141.696</v>
      </c>
      <c r="BY6" s="58">
        <f>(IF('Carga de datos'!$C$16=1,'Tarifas Riego Agricola'!BY26,0)+IF('Carga de datos'!$C$16=2,'Tarifas Riego Agricola'!BY46,0)+IF('Carga de datos'!$C$16=3,'Tarifas Riego Agricola'!BY66,0)+IF('Carga de datos'!$C$16=4,'Tarifas Riego Agricola'!BY86,0))*(1+$BW$1)</f>
        <v>141.696</v>
      </c>
      <c r="BZ6" s="58">
        <f>(IF('Carga de datos'!$C$16=1,'Tarifas Riego Agricola'!BZ26,0)+IF('Carga de datos'!$C$16=2,'Tarifas Riego Agricola'!BZ46,0)+IF('Carga de datos'!$C$16=3,'Tarifas Riego Agricola'!BZ66,0)+IF('Carga de datos'!$C$16=4,'Tarifas Riego Agricola'!BZ86,0))*(1+$BW$1)</f>
        <v>141.696</v>
      </c>
      <c r="CA6" s="58">
        <f>(IF('Carga de datos'!$C$16=1,'Tarifas Riego Agricola'!CA26,0)+IF('Carga de datos'!$C$16=2,'Tarifas Riego Agricola'!CA46,0)+IF('Carga de datos'!$C$16=3,'Tarifas Riego Agricola'!CA66,0)+IF('Carga de datos'!$C$16=4,'Tarifas Riego Agricola'!CA86,0))*(1+$BW$1)</f>
        <v>141.696</v>
      </c>
      <c r="CB6" s="58">
        <f>(IF('Carga de datos'!$C$16=1,'Tarifas Riego Agricola'!CB26,0)+IF('Carga de datos'!$C$16=2,'Tarifas Riego Agricola'!CB46,0)+IF('Carga de datos'!$C$16=3,'Tarifas Riego Agricola'!CB66,0)+IF('Carga de datos'!$C$16=4,'Tarifas Riego Agricola'!CB86,0))*(1+$BW$1)</f>
        <v>141.696</v>
      </c>
      <c r="CC6" s="58">
        <f>(IF('Carga de datos'!$C$16=1,'Tarifas Riego Agricola'!CC26,0)+IF('Carga de datos'!$C$16=2,'Tarifas Riego Agricola'!CC46,0)+IF('Carga de datos'!$C$16=3,'Tarifas Riego Agricola'!CC66,0)+IF('Carga de datos'!$C$16=4,'Tarifas Riego Agricola'!CC86,0))*(1+$BW$1)</f>
        <v>141.696</v>
      </c>
      <c r="CD6" s="58">
        <f>(IF('Carga de datos'!$C$16=1,'Tarifas Riego Agricola'!CD26,0)+IF('Carga de datos'!$C$16=2,'Tarifas Riego Agricola'!CD46,0)+IF('Carga de datos'!$C$16=3,'Tarifas Riego Agricola'!CD66,0)+IF('Carga de datos'!$C$16=4,'Tarifas Riego Agricola'!CD86,0))*(1+$BW$1)</f>
        <v>141.696</v>
      </c>
      <c r="CE6" s="58">
        <f>(IF('Carga de datos'!$C$16=1,'Tarifas Riego Agricola'!CE26,0)+IF('Carga de datos'!$C$16=2,'Tarifas Riego Agricola'!CE46,0)+IF('Carga de datos'!$C$16=3,'Tarifas Riego Agricola'!CE66,0)+IF('Carga de datos'!$C$16=4,'Tarifas Riego Agricola'!CE86,0))*(1+$BW$1)</f>
        <v>141.696</v>
      </c>
      <c r="CF6" s="58">
        <f>(IF('Carga de datos'!$C$16=1,'Tarifas Riego Agricola'!CF26,0)+IF('Carga de datos'!$C$16=2,'Tarifas Riego Agricola'!CF46,0)+IF('Carga de datos'!$C$16=3,'Tarifas Riego Agricola'!CF66,0)+IF('Carga de datos'!$C$16=4,'Tarifas Riego Agricola'!CF86,0))*(1+$BW$1)</f>
        <v>141.696</v>
      </c>
      <c r="CG6" s="58">
        <f>(IF('Carga de datos'!$C$16=1,'Tarifas Riego Agricola'!CG26,0)+IF('Carga de datos'!$C$16=2,'Tarifas Riego Agricola'!CG46,0)+IF('Carga de datos'!$C$16=3,'Tarifas Riego Agricola'!CG66,0)+IF('Carga de datos'!$C$16=4,'Tarifas Riego Agricola'!CG86,0))*(1+$BW$1)</f>
        <v>141.696</v>
      </c>
      <c r="CH6" s="58">
        <f>(IF('Carga de datos'!$C$16=1,'Tarifas Riego Agricola'!CH26,0)+IF('Carga de datos'!$C$16=2,'Tarifas Riego Agricola'!CH46,0)+IF('Carga de datos'!$C$16=3,'Tarifas Riego Agricola'!CH66,0)+IF('Carga de datos'!$C$16=4,'Tarifas Riego Agricola'!CH86,0))*(1+$BW$1)</f>
        <v>141.696</v>
      </c>
      <c r="CI6" s="58">
        <f>(IF('Carga de datos'!$C$16=1,'Tarifas Riego Agricola'!CI26,0)+IF('Carga de datos'!$C$16=2,'Tarifas Riego Agricola'!CI46,0)+IF('Carga de datos'!$C$16=3,'Tarifas Riego Agricola'!CI66,0)+IF('Carga de datos'!$C$16=4,'Tarifas Riego Agricola'!CI86,0))*(1+$BW$1)</f>
        <v>141.696</v>
      </c>
      <c r="CJ6" s="58">
        <f>(IF('Carga de datos'!$C$16=1,'Tarifas Riego Agricola'!CJ26,0)+IF('Carga de datos'!$C$16=2,'Tarifas Riego Agricola'!CJ46,0)+IF('Carga de datos'!$C$16=3,'Tarifas Riego Agricola'!CJ66,0)+IF('Carga de datos'!$C$16=4,'Tarifas Riego Agricola'!CJ86,0))*(1+$BW$1)</f>
        <v>141.696</v>
      </c>
      <c r="CK6" s="58">
        <f>(IF('Carga de datos'!$C$16=1,'Tarifas Riego Agricola'!CK26,0)+IF('Carga de datos'!$C$16=2,'Tarifas Riego Agricola'!CK46,0)+IF('Carga de datos'!$C$16=3,'Tarifas Riego Agricola'!CK66,0)+IF('Carga de datos'!$C$16=4,'Tarifas Riego Agricola'!CK86,0))*(1+$BW$1)</f>
        <v>141.696</v>
      </c>
      <c r="CL6" s="58">
        <f>(IF('Carga de datos'!$C$16=1,'Tarifas Riego Agricola'!CL26,0)+IF('Carga de datos'!$C$16=2,'Tarifas Riego Agricola'!CL46,0)+IF('Carga de datos'!$C$16=3,'Tarifas Riego Agricola'!CL66,0)+IF('Carga de datos'!$C$16=4,'Tarifas Riego Agricola'!CL86,0))*(1+$BW$1)</f>
        <v>141.696</v>
      </c>
      <c r="CM6" s="58">
        <f>(IF('Carga de datos'!$C$16=1,'Tarifas Riego Agricola'!CM26,0)+IF('Carga de datos'!$C$16=2,'Tarifas Riego Agricola'!CM46,0)+IF('Carga de datos'!$C$16=3,'Tarifas Riego Agricola'!CM66,0)+IF('Carga de datos'!$C$16=4,'Tarifas Riego Agricola'!CM86,0))*(1+$BW$1)</f>
        <v>141.696</v>
      </c>
      <c r="CN6" s="58">
        <f>(IF('Carga de datos'!$C$16=1,'Tarifas Riego Agricola'!CN26,0)+IF('Carga de datos'!$C$16=2,'Tarifas Riego Agricola'!CN46,0)+IF('Carga de datos'!$C$16=3,'Tarifas Riego Agricola'!CN66,0)+IF('Carga de datos'!$C$16=4,'Tarifas Riego Agricola'!CN86,0))*(1+$BW$1)</f>
        <v>141.696</v>
      </c>
      <c r="CO6" s="58">
        <f>(IF('Carga de datos'!$C$16=1,'Tarifas Riego Agricola'!CO26,0)+IF('Carga de datos'!$C$16=2,'Tarifas Riego Agricola'!CO46,0)+IF('Carga de datos'!$C$16=3,'Tarifas Riego Agricola'!CO66,0)+IF('Carga de datos'!$C$16=4,'Tarifas Riego Agricola'!CO86,0))*(1+$BW$1)</f>
        <v>141.696</v>
      </c>
      <c r="CP6" s="58">
        <f>(IF('Carga de datos'!$C$16=1,'Tarifas Riego Agricola'!CP26,0)+IF('Carga de datos'!$C$16=2,'Tarifas Riego Agricola'!CP46,0)+IF('Carga de datos'!$C$16=3,'Tarifas Riego Agricola'!CP66,0)+IF('Carga de datos'!$C$16=4,'Tarifas Riego Agricola'!CP86,0))*(1+$BW$1)</f>
        <v>141.696</v>
      </c>
      <c r="CQ6" s="58">
        <f>(IF('Carga de datos'!$C$16=1,'Tarifas Riego Agricola'!CQ26,0)+IF('Carga de datos'!$C$16=2,'Tarifas Riego Agricola'!CQ46,0)+IF('Carga de datos'!$C$16=3,'Tarifas Riego Agricola'!CQ66,0)+IF('Carga de datos'!$C$16=4,'Tarifas Riego Agricola'!CQ86,0))*(1+$BW$1)</f>
        <v>141.696</v>
      </c>
      <c r="CR6" s="58">
        <f>(IF('Carga de datos'!$C$16=1,'Tarifas Riego Agricola'!CR26,0)+IF('Carga de datos'!$C$16=2,'Tarifas Riego Agricola'!CR46,0)+IF('Carga de datos'!$C$16=3,'Tarifas Riego Agricola'!CR66,0)+IF('Carga de datos'!$C$16=4,'Tarifas Riego Agricola'!CR86,0))*(1+$BW$1)</f>
        <v>141.696</v>
      </c>
      <c r="CS6" s="58">
        <f>(IF('Carga de datos'!$C$16=1,'Tarifas Riego Agricola'!CS26,0)+IF('Carga de datos'!$C$16=2,'Tarifas Riego Agricola'!CS46,0)+IF('Carga de datos'!$C$16=3,'Tarifas Riego Agricola'!CS66,0)+IF('Carga de datos'!$C$16=4,'Tarifas Riego Agricola'!CS86,0))*(1+$BW$1)</f>
        <v>141.696</v>
      </c>
      <c r="CT6" s="58">
        <f>(IF('Carga de datos'!$C$16=1,'Tarifas Riego Agricola'!CT26,0)+IF('Carga de datos'!$C$16=2,'Tarifas Riego Agricola'!CT46,0)+IF('Carga de datos'!$C$16=3,'Tarifas Riego Agricola'!CT66,0)+IF('Carga de datos'!$C$16=4,'Tarifas Riego Agricola'!CT86,0))*(1+$BW$1)</f>
        <v>141.696</v>
      </c>
    </row>
    <row r="7" spans="1:98" s="55" customFormat="1" x14ac:dyDescent="0.25">
      <c r="A7" s="27" t="s">
        <v>40</v>
      </c>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8"/>
      <c r="AN7" s="58"/>
      <c r="AO7" s="58"/>
      <c r="AP7" s="58"/>
      <c r="AQ7" s="58"/>
      <c r="AR7" s="58"/>
      <c r="AS7" s="58"/>
      <c r="AT7" s="58"/>
      <c r="AU7" s="58"/>
      <c r="AV7" s="58"/>
      <c r="AW7" s="58"/>
      <c r="AX7" s="58"/>
      <c r="AY7" s="58"/>
      <c r="AZ7" s="58"/>
      <c r="BA7" s="58"/>
      <c r="BB7" s="58"/>
      <c r="BC7" s="58"/>
      <c r="BD7" s="58"/>
      <c r="BE7" s="58"/>
      <c r="BF7" s="58"/>
      <c r="BG7" s="58"/>
      <c r="BH7" s="58"/>
      <c r="BI7" s="58"/>
      <c r="BJ7" s="58"/>
      <c r="BK7" s="58"/>
      <c r="BL7" s="58"/>
      <c r="BM7" s="58"/>
      <c r="BN7" s="58"/>
      <c r="BO7" s="58"/>
      <c r="BP7" s="58"/>
      <c r="BQ7" s="58"/>
      <c r="BR7" s="58"/>
      <c r="BS7" s="58"/>
      <c r="BT7" s="58"/>
      <c r="BU7" s="58"/>
      <c r="BV7" s="58"/>
      <c r="BW7" s="58"/>
      <c r="BX7" s="58"/>
      <c r="BY7" s="58"/>
      <c r="BZ7" s="58"/>
      <c r="CA7" s="58"/>
      <c r="CB7" s="58"/>
      <c r="CC7" s="58"/>
      <c r="CD7" s="58"/>
      <c r="CE7" s="58"/>
      <c r="CF7" s="58"/>
      <c r="CG7" s="58"/>
      <c r="CH7" s="58"/>
      <c r="CI7" s="58"/>
      <c r="CJ7" s="58"/>
      <c r="CK7" s="58"/>
      <c r="CL7" s="58"/>
      <c r="CM7" s="58"/>
      <c r="CN7" s="58"/>
      <c r="CO7" s="58"/>
      <c r="CP7" s="58"/>
      <c r="CQ7" s="58"/>
      <c r="CR7" s="58"/>
      <c r="CS7" s="58"/>
      <c r="CT7" s="58"/>
    </row>
    <row r="8" spans="1:98" s="55" customFormat="1" x14ac:dyDescent="0.25">
      <c r="A8" t="s">
        <v>0</v>
      </c>
      <c r="B8" s="56"/>
      <c r="C8" s="56"/>
      <c r="D8" s="56"/>
      <c r="E8" s="56"/>
      <c r="F8" s="56"/>
      <c r="G8" s="56"/>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8">
        <f>IF('Carga de datos'!$C$16=1,'Tarifas Riego Agricola'!AM28,0)+IF('Carga de datos'!$C$16=2,'Tarifas Riego Agricola'!AM48,0)+IF('Carga de datos'!$C$16=3,'Tarifas Riego Agricola'!AM68,0)+IF('Carga de datos'!$C$16=4,'Tarifas Riego Agricola'!AM88,0)</f>
        <v>1.7332000000000001</v>
      </c>
      <c r="AN8" s="58">
        <f>IF('Carga de datos'!$C$16=1,'Tarifas Riego Agricola'!AN28,0)+IF('Carga de datos'!$C$16=2,'Tarifas Riego Agricola'!AN48,0)+IF('Carga de datos'!$C$16=3,'Tarifas Riego Agricola'!AN68,0)+IF('Carga de datos'!$C$16=4,'Tarifas Riego Agricola'!AN88,0)</f>
        <v>1.9592000000000001</v>
      </c>
      <c r="AO8" s="58">
        <f>IF('Carga de datos'!$C$16=1,'Tarifas Riego Agricola'!AO28,0)+IF('Carga de datos'!$C$16=2,'Tarifas Riego Agricola'!AO48,0)+IF('Carga de datos'!$C$16=3,'Tarifas Riego Agricola'!AO68,0)+IF('Carga de datos'!$C$16=4,'Tarifas Riego Agricola'!AO88,0)</f>
        <v>1.9592000000000001</v>
      </c>
      <c r="AP8" s="58">
        <f>IF('Carga de datos'!$C$16=1,'Tarifas Riego Agricola'!AP28,0)+IF('Carga de datos'!$C$16=2,'Tarifas Riego Agricola'!AP48,0)+IF('Carga de datos'!$C$16=3,'Tarifas Riego Agricola'!AP68,0)+IF('Carga de datos'!$C$16=4,'Tarifas Riego Agricola'!AP88,0)</f>
        <v>1.9592000000000001</v>
      </c>
      <c r="AQ8" s="58">
        <f>IF('Carga de datos'!$C$16=1,'Tarifas Riego Agricola'!AQ28,0)+IF('Carga de datos'!$C$16=2,'Tarifas Riego Agricola'!AQ48,0)+IF('Carga de datos'!$C$16=3,'Tarifas Riego Agricola'!AQ68,0)+IF('Carga de datos'!$C$16=4,'Tarifas Riego Agricola'!AQ88,0)</f>
        <v>1.9592000000000001</v>
      </c>
      <c r="AR8" s="58">
        <f>IF('Carga de datos'!$C$16=1,'Tarifas Riego Agricola'!AR28,0)+IF('Carga de datos'!$C$16=2,'Tarifas Riego Agricola'!AR48,0)+IF('Carga de datos'!$C$16=3,'Tarifas Riego Agricola'!AR68,0)+IF('Carga de datos'!$C$16=4,'Tarifas Riego Agricola'!AR88,0)</f>
        <v>1.9592000000000001</v>
      </c>
      <c r="AS8" s="58">
        <f>IF('Carga de datos'!$C$16=1,'Tarifas Riego Agricola'!AS28,0)+IF('Carga de datos'!$C$16=2,'Tarifas Riego Agricola'!AS48,0)+IF('Carga de datos'!$C$16=3,'Tarifas Riego Agricola'!AS68,0)+IF('Carga de datos'!$C$16=4,'Tarifas Riego Agricola'!AS88,0)</f>
        <v>1.9592000000000001</v>
      </c>
      <c r="AT8" s="58">
        <f>IF('Carga de datos'!$C$16=1,'Tarifas Riego Agricola'!AT28,0)+IF('Carga de datos'!$C$16=2,'Tarifas Riego Agricola'!AT48,0)+IF('Carga de datos'!$C$16=3,'Tarifas Riego Agricola'!AT68,0)+IF('Carga de datos'!$C$16=4,'Tarifas Riego Agricola'!AT88,0)</f>
        <v>2.4599000000000002</v>
      </c>
      <c r="AU8" s="58">
        <f>IF('Carga de datos'!$C$16=1,'Tarifas Riego Agricola'!AU28,0)+IF('Carga de datos'!$C$16=2,'Tarifas Riego Agricola'!AU48,0)+IF('Carga de datos'!$C$16=3,'Tarifas Riego Agricola'!AU68,0)+IF('Carga de datos'!$C$16=4,'Tarifas Riego Agricola'!AU88,0)</f>
        <v>2.4599000000000002</v>
      </c>
      <c r="AV8" s="58">
        <f>IF('Carga de datos'!$C$16=1,'Tarifas Riego Agricola'!AV28,0)+IF('Carga de datos'!$C$16=2,'Tarifas Riego Agricola'!AV48,0)+IF('Carga de datos'!$C$16=3,'Tarifas Riego Agricola'!AV68,0)+IF('Carga de datos'!$C$16=4,'Tarifas Riego Agricola'!AV88,0)</f>
        <v>2.4599000000000002</v>
      </c>
      <c r="AW8" s="58">
        <f>IF('Carga de datos'!$C$16=1,'Tarifas Riego Agricola'!AW28,0)+IF('Carga de datos'!$C$16=2,'Tarifas Riego Agricola'!AW48,0)+IF('Carga de datos'!$C$16=3,'Tarifas Riego Agricola'!AW68,0)+IF('Carga de datos'!$C$16=4,'Tarifas Riego Agricola'!AW88,0)</f>
        <v>2.4599000000000002</v>
      </c>
      <c r="AX8" s="58">
        <f>IF('Carga de datos'!$C$16=1,'Tarifas Riego Agricola'!AX28,0)+IF('Carga de datos'!$C$16=2,'Tarifas Riego Agricola'!AX48,0)+IF('Carga de datos'!$C$16=3,'Tarifas Riego Agricola'!AX68,0)+IF('Carga de datos'!$C$16=4,'Tarifas Riego Agricola'!AX88,0)</f>
        <v>2.4599000000000002</v>
      </c>
      <c r="AY8" s="58">
        <f>IF('Carga de datos'!$C$16=1,'Tarifas Riego Agricola'!AY28,0)+IF('Carga de datos'!$C$16=2,'Tarifas Riego Agricola'!AY48,0)+IF('Carga de datos'!$C$16=3,'Tarifas Riego Agricola'!AY68,0)+IF('Carga de datos'!$C$16=4,'Tarifas Riego Agricola'!AY88,0)</f>
        <v>2.4599000000000002</v>
      </c>
      <c r="AZ8" s="58">
        <f>IF('Carga de datos'!$C$16=1,'Tarifas Riego Agricola'!AZ28,0)+IF('Carga de datos'!$C$16=2,'Tarifas Riego Agricola'!AZ48,0)+IF('Carga de datos'!$C$16=3,'Tarifas Riego Agricola'!AZ68,0)+IF('Carga de datos'!$C$16=4,'Tarifas Riego Agricola'!AZ88,0)</f>
        <v>3.1955</v>
      </c>
      <c r="BA8" s="58">
        <f>IF('Carga de datos'!$C$16=1,'Tarifas Riego Agricola'!BA28,0)+IF('Carga de datos'!$C$16=2,'Tarifas Riego Agricola'!BA48,0)+IF('Carga de datos'!$C$16=3,'Tarifas Riego Agricola'!BA68,0)+IF('Carga de datos'!$C$16=4,'Tarifas Riego Agricola'!BA88,0)</f>
        <v>3.1955</v>
      </c>
      <c r="BB8" s="58">
        <f>IF('Carga de datos'!$C$16=1,'Tarifas Riego Agricola'!BB28,0)+IF('Carga de datos'!$C$16=2,'Tarifas Riego Agricola'!BB48,0)+IF('Carga de datos'!$C$16=3,'Tarifas Riego Agricola'!BB68,0)+IF('Carga de datos'!$C$16=4,'Tarifas Riego Agricola'!BB88,0)</f>
        <v>3.1955</v>
      </c>
      <c r="BC8" s="58">
        <f>IF('Carga de datos'!$C$16=1,'Tarifas Riego Agricola'!BC28,0)+IF('Carga de datos'!$C$16=2,'Tarifas Riego Agricola'!BC48,0)+IF('Carga de datos'!$C$16=3,'Tarifas Riego Agricola'!BC68,0)+IF('Carga de datos'!$C$16=4,'Tarifas Riego Agricola'!BC88,0)</f>
        <v>3.3450000000000002</v>
      </c>
      <c r="BD8" s="58">
        <f>IF('Carga de datos'!$C$16=1,'Tarifas Riego Agricola'!BD28,0)+IF('Carga de datos'!$C$16=2,'Tarifas Riego Agricola'!BD48,0)+IF('Carga de datos'!$C$16=3,'Tarifas Riego Agricola'!BD68,0)+IF('Carga de datos'!$C$16=4,'Tarifas Riego Agricola'!BD88,0)</f>
        <v>3.3450000000000002</v>
      </c>
      <c r="BE8" s="58">
        <f>IF('Carga de datos'!$C$16=1,'Tarifas Riego Agricola'!BE28,0)+IF('Carga de datos'!$C$16=2,'Tarifas Riego Agricola'!BE48,0)+IF('Carga de datos'!$C$16=3,'Tarifas Riego Agricola'!BE68,0)+IF('Carga de datos'!$C$16=4,'Tarifas Riego Agricola'!BE88,0)</f>
        <v>3.7376</v>
      </c>
      <c r="BF8" s="58">
        <f>IF('Carga de datos'!$C$16=1,'Tarifas Riego Agricola'!BF28,0)+IF('Carga de datos'!$C$16=2,'Tarifas Riego Agricola'!BF48,0)+IF('Carga de datos'!$C$16=3,'Tarifas Riego Agricola'!BF68,0)+IF('Carga de datos'!$C$16=4,'Tarifas Riego Agricola'!BF88,0)</f>
        <v>3.7376</v>
      </c>
      <c r="BG8" s="58">
        <f>IF('Carga de datos'!$C$16=1,'Tarifas Riego Agricola'!BG28,0)+IF('Carga de datos'!$C$16=2,'Tarifas Riego Agricola'!BG48,0)+IF('Carga de datos'!$C$16=3,'Tarifas Riego Agricola'!BG68,0)+IF('Carga de datos'!$C$16=4,'Tarifas Riego Agricola'!BG88,0)</f>
        <v>3.7376</v>
      </c>
      <c r="BH8" s="58">
        <f>IF('Carga de datos'!$C$16=1,'Tarifas Riego Agricola'!BH28,0)+IF('Carga de datos'!$C$16=2,'Tarifas Riego Agricola'!BH48,0)+IF('Carga de datos'!$C$16=3,'Tarifas Riego Agricola'!BH68,0)+IF('Carga de datos'!$C$16=4,'Tarifas Riego Agricola'!BH88,0)</f>
        <v>3.7376</v>
      </c>
      <c r="BI8" s="58">
        <f>IF('Carga de datos'!$C$16=1,'Tarifas Riego Agricola'!BI28,0)+IF('Carga de datos'!$C$16=2,'Tarifas Riego Agricola'!BI48,0)+IF('Carga de datos'!$C$16=3,'Tarifas Riego Agricola'!BI68,0)+IF('Carga de datos'!$C$16=4,'Tarifas Riego Agricola'!BI88,0)</f>
        <v>3.9207999999999998</v>
      </c>
      <c r="BJ8" s="58">
        <f>IF('Carga de datos'!$C$16=1,'Tarifas Riego Agricola'!BJ28,0)+IF('Carga de datos'!$C$16=2,'Tarifas Riego Agricola'!BJ48,0)+IF('Carga de datos'!$C$16=3,'Tarifas Riego Agricola'!BJ68,0)+IF('Carga de datos'!$C$16=4,'Tarifas Riego Agricola'!BJ88,0)</f>
        <v>3.9207999999999998</v>
      </c>
      <c r="BK8" s="58">
        <f>IF('Carga de datos'!$C$16=1,'Tarifas Riego Agricola'!BK28,0)+IF('Carga de datos'!$C$16=2,'Tarifas Riego Agricola'!BK48,0)+IF('Carga de datos'!$C$16=3,'Tarifas Riego Agricola'!BK68,0)+IF('Carga de datos'!$C$16=4,'Tarifas Riego Agricola'!BK88,0)</f>
        <v>3.9207999999999998</v>
      </c>
      <c r="BL8" s="58">
        <f>IF('Carga de datos'!$C$16=1,'Tarifas Riego Agricola'!BL28,0)+IF('Carga de datos'!$C$16=2,'Tarifas Riego Agricola'!BL48,0)+IF('Carga de datos'!$C$16=3,'Tarifas Riego Agricola'!BL68,0)+IF('Carga de datos'!$C$16=4,'Tarifas Riego Agricola'!BL88,0)</f>
        <v>3.9207999999999998</v>
      </c>
      <c r="BM8" s="58">
        <f>IF('Carga de datos'!$C$16=1,'Tarifas Riego Agricola'!BM28,0)+IF('Carga de datos'!$C$16=2,'Tarifas Riego Agricola'!BM48,0)+IF('Carga de datos'!$C$16=3,'Tarifas Riego Agricola'!BM68,0)+IF('Carga de datos'!$C$16=4,'Tarifas Riego Agricola'!BM88,0)</f>
        <v>3.9207999999999998</v>
      </c>
      <c r="BN8" s="58">
        <f>IF('Carga de datos'!$C$16=1,'Tarifas Riego Agricola'!BN28,0)+IF('Carga de datos'!$C$16=2,'Tarifas Riego Agricola'!BN48,0)+IF('Carga de datos'!$C$16=3,'Tarifas Riego Agricola'!BN68,0)+IF('Carga de datos'!$C$16=4,'Tarifas Riego Agricola'!BN88,0)</f>
        <v>3.9207999999999998</v>
      </c>
      <c r="BO8" s="58">
        <f>IF('Carga de datos'!$C$16=1,'Tarifas Riego Agricola'!BO28,0)+IF('Carga de datos'!$C$16=2,'Tarifas Riego Agricola'!BO48,0)+IF('Carga de datos'!$C$16=3,'Tarifas Riego Agricola'!BO68,0)+IF('Carga de datos'!$C$16=4,'Tarifas Riego Agricola'!BO88,0)</f>
        <v>3.9207999999999998</v>
      </c>
      <c r="BP8" s="58">
        <f>IF('Carga de datos'!$C$16=1,'Tarifas Riego Agricola'!BP28,0)+IF('Carga de datos'!$C$16=2,'Tarifas Riego Agricola'!BP48,0)+IF('Carga de datos'!$C$16=3,'Tarifas Riego Agricola'!BP68,0)+IF('Carga de datos'!$C$16=4,'Tarifas Riego Agricola'!BP88,0)</f>
        <v>3.9207999999999998</v>
      </c>
      <c r="BQ8" s="58">
        <f>IF('Carga de datos'!$C$16=1,'Tarifas Riego Agricola'!BQ28,0)+IF('Carga de datos'!$C$16=2,'Tarifas Riego Agricola'!BQ48,0)+IF('Carga de datos'!$C$16=3,'Tarifas Riego Agricola'!BQ68,0)+IF('Carga de datos'!$C$16=4,'Tarifas Riego Agricola'!BQ88,0)</f>
        <v>3.9207999999999998</v>
      </c>
      <c r="BR8" s="58">
        <f>IF('Carga de datos'!$C$16=1,'Tarifas Riego Agricola'!BR28,0)+IF('Carga de datos'!$C$16=2,'Tarifas Riego Agricola'!BR48,0)+IF('Carga de datos'!$C$16=3,'Tarifas Riego Agricola'!BR68,0)+IF('Carga de datos'!$C$16=4,'Tarifas Riego Agricola'!BR88,0)</f>
        <v>3.9207999999999998</v>
      </c>
      <c r="BS8" s="58">
        <f>IF('Carga de datos'!$C$16=1,'Tarifas Riego Agricola'!BS28,0)+IF('Carga de datos'!$C$16=2,'Tarifas Riego Agricola'!BS48,0)+IF('Carga de datos'!$C$16=3,'Tarifas Riego Agricola'!BS68,0)+IF('Carga de datos'!$C$16=4,'Tarifas Riego Agricola'!BS88,0)</f>
        <v>3.9207999999999998</v>
      </c>
      <c r="BT8" s="58">
        <f>IF('Carga de datos'!$C$16=1,'Tarifas Riego Agricola'!BT28,0)+IF('Carga de datos'!$C$16=2,'Tarifas Riego Agricola'!BT48,0)+IF('Carga de datos'!$C$16=3,'Tarifas Riego Agricola'!BT68,0)+IF('Carga de datos'!$C$16=4,'Tarifas Riego Agricola'!BT88,0)</f>
        <v>3.9207999999999998</v>
      </c>
      <c r="BU8" s="58">
        <f>IF('Carga de datos'!$C$16=1,'Tarifas Riego Agricola'!BU28,0)+IF('Carga de datos'!$C$16=2,'Tarifas Riego Agricola'!BU48,0)+IF('Carga de datos'!$C$16=3,'Tarifas Riego Agricola'!BU68,0)+IF('Carga de datos'!$C$16=4,'Tarifas Riego Agricola'!BU88,0)</f>
        <v>3.9207999999999998</v>
      </c>
      <c r="BV8" s="58">
        <f>IF('Carga de datos'!$C$16=1,'Tarifas Riego Agricola'!BV28,0)+IF('Carga de datos'!$C$16=2,'Tarifas Riego Agricola'!BV48,0)+IF('Carga de datos'!$C$16=3,'Tarifas Riego Agricola'!BV68,0)+IF('Carga de datos'!$C$16=4,'Tarifas Riego Agricola'!BV88,0)</f>
        <v>3.9207999999999998</v>
      </c>
      <c r="BW8" s="58">
        <f>(IF('Carga de datos'!$C$16=1,'Tarifas Riego Agricola'!BW28,0)+IF('Carga de datos'!$C$16=2,'Tarifas Riego Agricola'!BW48,0)+IF('Carga de datos'!$C$16=3,'Tarifas Riego Agricola'!BW68,0)+IF('Carga de datos'!$C$16=4,'Tarifas Riego Agricola'!BW88,0))*(1+$BW$2)</f>
        <v>4.7248999999999999</v>
      </c>
      <c r="BX8" s="58">
        <f>(IF('Carga de datos'!$C$16=1,'Tarifas Riego Agricola'!BX28,0)+IF('Carga de datos'!$C$16=2,'Tarifas Riego Agricola'!BX48,0)+IF('Carga de datos'!$C$16=3,'Tarifas Riego Agricola'!BX68,0)+IF('Carga de datos'!$C$16=4,'Tarifas Riego Agricola'!BX88,0))*(1+$BW$2)</f>
        <v>4.7248999999999999</v>
      </c>
      <c r="BY8" s="58">
        <f>(IF('Carga de datos'!$C$16=1,'Tarifas Riego Agricola'!BY28,0)+IF('Carga de datos'!$C$16=2,'Tarifas Riego Agricola'!BY48,0)+IF('Carga de datos'!$C$16=3,'Tarifas Riego Agricola'!BY68,0)+IF('Carga de datos'!$C$16=4,'Tarifas Riego Agricola'!BY88,0))*(1+$BW$2)</f>
        <v>4.7248999999999999</v>
      </c>
      <c r="BZ8" s="58">
        <f>(IF('Carga de datos'!$C$16=1,'Tarifas Riego Agricola'!BZ28,0)+IF('Carga de datos'!$C$16=2,'Tarifas Riego Agricola'!BZ48,0)+IF('Carga de datos'!$C$16=3,'Tarifas Riego Agricola'!BZ68,0)+IF('Carga de datos'!$C$16=4,'Tarifas Riego Agricola'!BZ88,0))*(1+$BW$2)</f>
        <v>4.7248999999999999</v>
      </c>
      <c r="CA8" s="58">
        <f>(IF('Carga de datos'!$C$16=1,'Tarifas Riego Agricola'!CA28,0)+IF('Carga de datos'!$C$16=2,'Tarifas Riego Agricola'!CA48,0)+IF('Carga de datos'!$C$16=3,'Tarifas Riego Agricola'!CA68,0)+IF('Carga de datos'!$C$16=4,'Tarifas Riego Agricola'!CA88,0))*(1+$BW$2)</f>
        <v>4.8160999999999996</v>
      </c>
      <c r="CB8" s="58">
        <f>(IF('Carga de datos'!$C$16=1,'Tarifas Riego Agricola'!CB28,0)+IF('Carga de datos'!$C$16=2,'Tarifas Riego Agricola'!CB48,0)+IF('Carga de datos'!$C$16=3,'Tarifas Riego Agricola'!CB68,0)+IF('Carga de datos'!$C$16=4,'Tarifas Riego Agricola'!CB88,0))*(1+$BW$2)</f>
        <v>4.8160999999999996</v>
      </c>
      <c r="CC8" s="58">
        <f>(IF('Carga de datos'!$C$16=1,'Tarifas Riego Agricola'!CC28,0)+IF('Carga de datos'!$C$16=2,'Tarifas Riego Agricola'!CC48,0)+IF('Carga de datos'!$C$16=3,'Tarifas Riego Agricola'!CC68,0)+IF('Carga de datos'!$C$16=4,'Tarifas Riego Agricola'!CC88,0))*(1+$BW$2)</f>
        <v>4.8160999999999996</v>
      </c>
      <c r="CD8" s="58">
        <f>(IF('Carga de datos'!$C$16=1,'Tarifas Riego Agricola'!CD28,0)+IF('Carga de datos'!$C$16=2,'Tarifas Riego Agricola'!CD48,0)+IF('Carga de datos'!$C$16=3,'Tarifas Riego Agricola'!CD68,0)+IF('Carga de datos'!$C$16=4,'Tarifas Riego Agricola'!CD88,0))*(1+$BW$2)</f>
        <v>4.8160999999999996</v>
      </c>
      <c r="CE8" s="58">
        <f>(IF('Carga de datos'!$C$16=1,'Tarifas Riego Agricola'!CE28,0)+IF('Carga de datos'!$C$16=2,'Tarifas Riego Agricola'!CE48,0)+IF('Carga de datos'!$C$16=3,'Tarifas Riego Agricola'!CE68,0)+IF('Carga de datos'!$C$16=4,'Tarifas Riego Agricola'!CE88,0))*(1+$BW$2)</f>
        <v>4.8160999999999996</v>
      </c>
      <c r="CF8" s="58">
        <f>(IF('Carga de datos'!$C$16=1,'Tarifas Riego Agricola'!CF28,0)+IF('Carga de datos'!$C$16=2,'Tarifas Riego Agricola'!CF48,0)+IF('Carga de datos'!$C$16=3,'Tarifas Riego Agricola'!CF68,0)+IF('Carga de datos'!$C$16=4,'Tarifas Riego Agricola'!CF88,0))*(1+$BW$2)</f>
        <v>4.8160999999999996</v>
      </c>
      <c r="CG8" s="58">
        <f>(IF('Carga de datos'!$C$16=1,'Tarifas Riego Agricola'!CG28,0)+IF('Carga de datos'!$C$16=2,'Tarifas Riego Agricola'!CG48,0)+IF('Carga de datos'!$C$16=3,'Tarifas Riego Agricola'!CG68,0)+IF('Carga de datos'!$C$16=4,'Tarifas Riego Agricola'!CG88,0))*(1+$BW$2)</f>
        <v>4.8160999999999996</v>
      </c>
      <c r="CH8" s="58">
        <f>(IF('Carga de datos'!$C$16=1,'Tarifas Riego Agricola'!CH28,0)+IF('Carga de datos'!$C$16=2,'Tarifas Riego Agricola'!CH48,0)+IF('Carga de datos'!$C$16=3,'Tarifas Riego Agricola'!CH68,0)+IF('Carga de datos'!$C$16=4,'Tarifas Riego Agricola'!CH88,0))*(1+$BW$2)</f>
        <v>4.8160999999999996</v>
      </c>
      <c r="CI8" s="58">
        <f>(IF('Carga de datos'!$C$16=1,'Tarifas Riego Agricola'!CI28,0)+IF('Carga de datos'!$C$16=2,'Tarifas Riego Agricola'!CI48,0)+IF('Carga de datos'!$C$16=3,'Tarifas Riego Agricola'!CI68,0)+IF('Carga de datos'!$C$16=4,'Tarifas Riego Agricola'!CI88,0))*(1+$BW$2)</f>
        <v>4.8160999999999996</v>
      </c>
      <c r="CJ8" s="58">
        <f>(IF('Carga de datos'!$C$16=1,'Tarifas Riego Agricola'!CJ28,0)+IF('Carga de datos'!$C$16=2,'Tarifas Riego Agricola'!CJ48,0)+IF('Carga de datos'!$C$16=3,'Tarifas Riego Agricola'!CJ68,0)+IF('Carga de datos'!$C$16=4,'Tarifas Riego Agricola'!CJ88,0))*(1+$BW$2)</f>
        <v>4.8160999999999996</v>
      </c>
      <c r="CK8" s="58">
        <f>(IF('Carga de datos'!$C$16=1,'Tarifas Riego Agricola'!CK28,0)+IF('Carga de datos'!$C$16=2,'Tarifas Riego Agricola'!CK48,0)+IF('Carga de datos'!$C$16=3,'Tarifas Riego Agricola'!CK68,0)+IF('Carga de datos'!$C$16=4,'Tarifas Riego Agricola'!CK88,0))*(1+$BW$2)</f>
        <v>4.8160999999999996</v>
      </c>
      <c r="CL8" s="58">
        <f>(IF('Carga de datos'!$C$16=1,'Tarifas Riego Agricola'!CL28,0)+IF('Carga de datos'!$C$16=2,'Tarifas Riego Agricola'!CL48,0)+IF('Carga de datos'!$C$16=3,'Tarifas Riego Agricola'!CL68,0)+IF('Carga de datos'!$C$16=4,'Tarifas Riego Agricola'!CL88,0))*(1+$BW$2)</f>
        <v>4.8160999999999996</v>
      </c>
      <c r="CM8" s="58">
        <f>(IF('Carga de datos'!$C$16=1,'Tarifas Riego Agricola'!CM28,0)+IF('Carga de datos'!$C$16=2,'Tarifas Riego Agricola'!CM48,0)+IF('Carga de datos'!$C$16=3,'Tarifas Riego Agricola'!CM68,0)+IF('Carga de datos'!$C$16=4,'Tarifas Riego Agricola'!CM88,0))*(1+$BW$2)</f>
        <v>4.8160999999999996</v>
      </c>
      <c r="CN8" s="58">
        <f>(IF('Carga de datos'!$C$16=1,'Tarifas Riego Agricola'!CN28,0)+IF('Carga de datos'!$C$16=2,'Tarifas Riego Agricola'!CN48,0)+IF('Carga de datos'!$C$16=3,'Tarifas Riego Agricola'!CN68,0)+IF('Carga de datos'!$C$16=4,'Tarifas Riego Agricola'!CN88,0))*(1+$BW$2)</f>
        <v>4.8160999999999996</v>
      </c>
      <c r="CO8" s="58">
        <f>(IF('Carga de datos'!$C$16=1,'Tarifas Riego Agricola'!CO28,0)+IF('Carga de datos'!$C$16=2,'Tarifas Riego Agricola'!CO48,0)+IF('Carga de datos'!$C$16=3,'Tarifas Riego Agricola'!CO68,0)+IF('Carga de datos'!$C$16=4,'Tarifas Riego Agricola'!CO88,0))*(1+$BW$2)</f>
        <v>4.8160999999999996</v>
      </c>
      <c r="CP8" s="58">
        <f>(IF('Carga de datos'!$C$16=1,'Tarifas Riego Agricola'!CP28,0)+IF('Carga de datos'!$C$16=2,'Tarifas Riego Agricola'!CP48,0)+IF('Carga de datos'!$C$16=3,'Tarifas Riego Agricola'!CP68,0)+IF('Carga de datos'!$C$16=4,'Tarifas Riego Agricola'!CP88,0))*(1+$BW$2)</f>
        <v>4.8160999999999996</v>
      </c>
      <c r="CQ8" s="58">
        <f>(IF('Carga de datos'!$C$16=1,'Tarifas Riego Agricola'!CQ28,0)+IF('Carga de datos'!$C$16=2,'Tarifas Riego Agricola'!CQ48,0)+IF('Carga de datos'!$C$16=3,'Tarifas Riego Agricola'!CQ68,0)+IF('Carga de datos'!$C$16=4,'Tarifas Riego Agricola'!CQ88,0))*(1+$BW$2)</f>
        <v>4.8160999999999996</v>
      </c>
      <c r="CR8" s="58">
        <f>(IF('Carga de datos'!$C$16=1,'Tarifas Riego Agricola'!CR28,0)+IF('Carga de datos'!$C$16=2,'Tarifas Riego Agricola'!CR48,0)+IF('Carga de datos'!$C$16=3,'Tarifas Riego Agricola'!CR68,0)+IF('Carga de datos'!$C$16=4,'Tarifas Riego Agricola'!CR88,0))*(1+$BW$2)</f>
        <v>4.8160999999999996</v>
      </c>
      <c r="CS8" s="58">
        <f>(IF('Carga de datos'!$C$16=1,'Tarifas Riego Agricola'!CS28,0)+IF('Carga de datos'!$C$16=2,'Tarifas Riego Agricola'!CS48,0)+IF('Carga de datos'!$C$16=3,'Tarifas Riego Agricola'!CS68,0)+IF('Carga de datos'!$C$16=4,'Tarifas Riego Agricola'!CS88,0))*(1+$BW$2)</f>
        <v>4.8160999999999996</v>
      </c>
      <c r="CT8" s="58">
        <f>(IF('Carga de datos'!$C$16=1,'Tarifas Riego Agricola'!CT28,0)+IF('Carga de datos'!$C$16=2,'Tarifas Riego Agricola'!CT48,0)+IF('Carga de datos'!$C$16=3,'Tarifas Riego Agricola'!CT68,0)+IF('Carga de datos'!$C$16=4,'Tarifas Riego Agricola'!CT88,0))*(1+$BW$2)</f>
        <v>4.8160999999999996</v>
      </c>
    </row>
    <row r="9" spans="1:98" s="55" customFormat="1" x14ac:dyDescent="0.25">
      <c r="A9" t="s">
        <v>1</v>
      </c>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8">
        <f>IF('Carga de datos'!$C$16=1,'Tarifas Riego Agricola'!AM29,0)+IF('Carga de datos'!$C$16=2,'Tarifas Riego Agricola'!AM49,0)+IF('Carga de datos'!$C$16=3,'Tarifas Riego Agricola'!AM69,0)+IF('Carga de datos'!$C$16=4,'Tarifas Riego Agricola'!AM89,0)</f>
        <v>1.0388999999999999</v>
      </c>
      <c r="AN9" s="58">
        <f>IF('Carga de datos'!$C$16=1,'Tarifas Riego Agricola'!AN29,0)+IF('Carga de datos'!$C$16=2,'Tarifas Riego Agricola'!AN49,0)+IF('Carga de datos'!$C$16=3,'Tarifas Riego Agricola'!AN69,0)+IF('Carga de datos'!$C$16=4,'Tarifas Riego Agricola'!AN89,0)</f>
        <v>1.2528999999999999</v>
      </c>
      <c r="AO9" s="58">
        <f>IF('Carga de datos'!$C$16=1,'Tarifas Riego Agricola'!AO29,0)+IF('Carga de datos'!$C$16=2,'Tarifas Riego Agricola'!AO49,0)+IF('Carga de datos'!$C$16=3,'Tarifas Riego Agricola'!AO69,0)+IF('Carga de datos'!$C$16=4,'Tarifas Riego Agricola'!AO89,0)</f>
        <v>1.2528999999999999</v>
      </c>
      <c r="AP9" s="58">
        <f>IF('Carga de datos'!$C$16=1,'Tarifas Riego Agricola'!AP29,0)+IF('Carga de datos'!$C$16=2,'Tarifas Riego Agricola'!AP49,0)+IF('Carga de datos'!$C$16=3,'Tarifas Riego Agricola'!AP69,0)+IF('Carga de datos'!$C$16=4,'Tarifas Riego Agricola'!AP89,0)</f>
        <v>1.2528999999999999</v>
      </c>
      <c r="AQ9" s="58">
        <f>IF('Carga de datos'!$C$16=1,'Tarifas Riego Agricola'!AQ29,0)+IF('Carga de datos'!$C$16=2,'Tarifas Riego Agricola'!AQ49,0)+IF('Carga de datos'!$C$16=3,'Tarifas Riego Agricola'!AQ69,0)+IF('Carga de datos'!$C$16=4,'Tarifas Riego Agricola'!AQ89,0)</f>
        <v>1.2528999999999999</v>
      </c>
      <c r="AR9" s="58">
        <f>IF('Carga de datos'!$C$16=1,'Tarifas Riego Agricola'!AR29,0)+IF('Carga de datos'!$C$16=2,'Tarifas Riego Agricola'!AR49,0)+IF('Carga de datos'!$C$16=3,'Tarifas Riego Agricola'!AR69,0)+IF('Carga de datos'!$C$16=4,'Tarifas Riego Agricola'!AR89,0)</f>
        <v>1.2528999999999999</v>
      </c>
      <c r="AS9" s="58">
        <f>IF('Carga de datos'!$C$16=1,'Tarifas Riego Agricola'!AS29,0)+IF('Carga de datos'!$C$16=2,'Tarifas Riego Agricola'!AS49,0)+IF('Carga de datos'!$C$16=3,'Tarifas Riego Agricola'!AS69,0)+IF('Carga de datos'!$C$16=4,'Tarifas Riego Agricola'!AS89,0)</f>
        <v>1.2528999999999999</v>
      </c>
      <c r="AT9" s="58">
        <f>IF('Carga de datos'!$C$16=1,'Tarifas Riego Agricola'!AT29,0)+IF('Carga de datos'!$C$16=2,'Tarifas Riego Agricola'!AT49,0)+IF('Carga de datos'!$C$16=3,'Tarifas Riego Agricola'!AT69,0)+IF('Carga de datos'!$C$16=4,'Tarifas Riego Agricola'!AT89,0)</f>
        <v>1.7164999999999999</v>
      </c>
      <c r="AU9" s="58">
        <f>IF('Carga de datos'!$C$16=1,'Tarifas Riego Agricola'!AU29,0)+IF('Carga de datos'!$C$16=2,'Tarifas Riego Agricola'!AU49,0)+IF('Carga de datos'!$C$16=3,'Tarifas Riego Agricola'!AU69,0)+IF('Carga de datos'!$C$16=4,'Tarifas Riego Agricola'!AU89,0)</f>
        <v>1.7164999999999999</v>
      </c>
      <c r="AV9" s="58">
        <f>IF('Carga de datos'!$C$16=1,'Tarifas Riego Agricola'!AV29,0)+IF('Carga de datos'!$C$16=2,'Tarifas Riego Agricola'!AV49,0)+IF('Carga de datos'!$C$16=3,'Tarifas Riego Agricola'!AV69,0)+IF('Carga de datos'!$C$16=4,'Tarifas Riego Agricola'!AV89,0)</f>
        <v>1.7164999999999999</v>
      </c>
      <c r="AW9" s="58">
        <f>IF('Carga de datos'!$C$16=1,'Tarifas Riego Agricola'!AW29,0)+IF('Carga de datos'!$C$16=2,'Tarifas Riego Agricola'!AW49,0)+IF('Carga de datos'!$C$16=3,'Tarifas Riego Agricola'!AW69,0)+IF('Carga de datos'!$C$16=4,'Tarifas Riego Agricola'!AW89,0)</f>
        <v>1.7164999999999999</v>
      </c>
      <c r="AX9" s="58">
        <f>IF('Carga de datos'!$C$16=1,'Tarifas Riego Agricola'!AX29,0)+IF('Carga de datos'!$C$16=2,'Tarifas Riego Agricola'!AX49,0)+IF('Carga de datos'!$C$16=3,'Tarifas Riego Agricola'!AX69,0)+IF('Carga de datos'!$C$16=4,'Tarifas Riego Agricola'!AX89,0)</f>
        <v>1.7164999999999999</v>
      </c>
      <c r="AY9" s="58">
        <f>IF('Carga de datos'!$C$16=1,'Tarifas Riego Agricola'!AY29,0)+IF('Carga de datos'!$C$16=2,'Tarifas Riego Agricola'!AY49,0)+IF('Carga de datos'!$C$16=3,'Tarifas Riego Agricola'!AY69,0)+IF('Carga de datos'!$C$16=4,'Tarifas Riego Agricola'!AY89,0)</f>
        <v>1.7164999999999999</v>
      </c>
      <c r="AZ9" s="58">
        <f>IF('Carga de datos'!$C$16=1,'Tarifas Riego Agricola'!AZ29,0)+IF('Carga de datos'!$C$16=2,'Tarifas Riego Agricola'!AZ49,0)+IF('Carga de datos'!$C$16=3,'Tarifas Riego Agricola'!AZ69,0)+IF('Carga de datos'!$C$16=4,'Tarifas Riego Agricola'!AZ89,0)</f>
        <v>2.2443</v>
      </c>
      <c r="BA9" s="58">
        <f>IF('Carga de datos'!$C$16=1,'Tarifas Riego Agricola'!BA29,0)+IF('Carga de datos'!$C$16=2,'Tarifas Riego Agricola'!BA49,0)+IF('Carga de datos'!$C$16=3,'Tarifas Riego Agricola'!BA69,0)+IF('Carga de datos'!$C$16=4,'Tarifas Riego Agricola'!BA89,0)</f>
        <v>2.2443</v>
      </c>
      <c r="BB9" s="58">
        <f>IF('Carga de datos'!$C$16=1,'Tarifas Riego Agricola'!BB29,0)+IF('Carga de datos'!$C$16=2,'Tarifas Riego Agricola'!BB49,0)+IF('Carga de datos'!$C$16=3,'Tarifas Riego Agricola'!BB69,0)+IF('Carga de datos'!$C$16=4,'Tarifas Riego Agricola'!BB89,0)</f>
        <v>2.2443</v>
      </c>
      <c r="BC9" s="58">
        <f>IF('Carga de datos'!$C$16=1,'Tarifas Riego Agricola'!BC29,0)+IF('Carga de datos'!$C$16=2,'Tarifas Riego Agricola'!BC49,0)+IF('Carga de datos'!$C$16=3,'Tarifas Riego Agricola'!BC69,0)+IF('Carga de datos'!$C$16=4,'Tarifas Riego Agricola'!BC89,0)</f>
        <v>2.3885999999999998</v>
      </c>
      <c r="BD9" s="58">
        <f>IF('Carga de datos'!$C$16=1,'Tarifas Riego Agricola'!BD29,0)+IF('Carga de datos'!$C$16=2,'Tarifas Riego Agricola'!BD49,0)+IF('Carga de datos'!$C$16=3,'Tarifas Riego Agricola'!BD69,0)+IF('Carga de datos'!$C$16=4,'Tarifas Riego Agricola'!BD89,0)</f>
        <v>2.3885999999999998</v>
      </c>
      <c r="BE9" s="58">
        <f>IF('Carga de datos'!$C$16=1,'Tarifas Riego Agricola'!BE29,0)+IF('Carga de datos'!$C$16=2,'Tarifas Riego Agricola'!BE49,0)+IF('Carga de datos'!$C$16=3,'Tarifas Riego Agricola'!BE69,0)+IF('Carga de datos'!$C$16=4,'Tarifas Riego Agricola'!BE89,0)</f>
        <v>2.3885999999999998</v>
      </c>
      <c r="BF9" s="58">
        <f>IF('Carga de datos'!$C$16=1,'Tarifas Riego Agricola'!BF29,0)+IF('Carga de datos'!$C$16=2,'Tarifas Riego Agricola'!BF49,0)+IF('Carga de datos'!$C$16=3,'Tarifas Riego Agricola'!BF69,0)+IF('Carga de datos'!$C$16=4,'Tarifas Riego Agricola'!BF89,0)</f>
        <v>2.3885999999999998</v>
      </c>
      <c r="BG9" s="58">
        <f>IF('Carga de datos'!$C$16=1,'Tarifas Riego Agricola'!BG29,0)+IF('Carga de datos'!$C$16=2,'Tarifas Riego Agricola'!BG49,0)+IF('Carga de datos'!$C$16=3,'Tarifas Riego Agricola'!BG69,0)+IF('Carga de datos'!$C$16=4,'Tarifas Riego Agricola'!BG89,0)</f>
        <v>2.3885999999999998</v>
      </c>
      <c r="BH9" s="58">
        <f>IF('Carga de datos'!$C$16=1,'Tarifas Riego Agricola'!BH29,0)+IF('Carga de datos'!$C$16=2,'Tarifas Riego Agricola'!BH49,0)+IF('Carga de datos'!$C$16=3,'Tarifas Riego Agricola'!BH69,0)+IF('Carga de datos'!$C$16=4,'Tarifas Riego Agricola'!BH89,0)</f>
        <v>2.3885999999999998</v>
      </c>
      <c r="BI9" s="58">
        <f>IF('Carga de datos'!$C$16=1,'Tarifas Riego Agricola'!BI29,0)+IF('Carga de datos'!$C$16=2,'Tarifas Riego Agricola'!BI49,0)+IF('Carga de datos'!$C$16=3,'Tarifas Riego Agricola'!BI69,0)+IF('Carga de datos'!$C$16=4,'Tarifas Riego Agricola'!BI89,0)</f>
        <v>2.5381</v>
      </c>
      <c r="BJ9" s="58">
        <f>IF('Carga de datos'!$C$16=1,'Tarifas Riego Agricola'!BJ29,0)+IF('Carga de datos'!$C$16=2,'Tarifas Riego Agricola'!BJ49,0)+IF('Carga de datos'!$C$16=3,'Tarifas Riego Agricola'!BJ69,0)+IF('Carga de datos'!$C$16=4,'Tarifas Riego Agricola'!BJ89,0)</f>
        <v>2.5381</v>
      </c>
      <c r="BK9" s="58">
        <f>IF('Carga de datos'!$C$16=1,'Tarifas Riego Agricola'!BK29,0)+IF('Carga de datos'!$C$16=2,'Tarifas Riego Agricola'!BK49,0)+IF('Carga de datos'!$C$16=3,'Tarifas Riego Agricola'!BK69,0)+IF('Carga de datos'!$C$16=4,'Tarifas Riego Agricola'!BK89,0)</f>
        <v>2.5381</v>
      </c>
      <c r="BL9" s="58">
        <f>IF('Carga de datos'!$C$16=1,'Tarifas Riego Agricola'!BL29,0)+IF('Carga de datos'!$C$16=2,'Tarifas Riego Agricola'!BL49,0)+IF('Carga de datos'!$C$16=3,'Tarifas Riego Agricola'!BL69,0)+IF('Carga de datos'!$C$16=4,'Tarifas Riego Agricola'!BL89,0)</f>
        <v>2.5381</v>
      </c>
      <c r="BM9" s="58">
        <f>IF('Carga de datos'!$C$16=1,'Tarifas Riego Agricola'!BM29,0)+IF('Carga de datos'!$C$16=2,'Tarifas Riego Agricola'!BM49,0)+IF('Carga de datos'!$C$16=3,'Tarifas Riego Agricola'!BM69,0)+IF('Carga de datos'!$C$16=4,'Tarifas Riego Agricola'!BM89,0)</f>
        <v>2.5381</v>
      </c>
      <c r="BN9" s="58">
        <f>IF('Carga de datos'!$C$16=1,'Tarifas Riego Agricola'!BN29,0)+IF('Carga de datos'!$C$16=2,'Tarifas Riego Agricola'!BN49,0)+IF('Carga de datos'!$C$16=3,'Tarifas Riego Agricola'!BN69,0)+IF('Carga de datos'!$C$16=4,'Tarifas Riego Agricola'!BN89,0)</f>
        <v>2.5381</v>
      </c>
      <c r="BO9" s="58">
        <f>IF('Carga de datos'!$C$16=1,'Tarifas Riego Agricola'!BO29,0)+IF('Carga de datos'!$C$16=2,'Tarifas Riego Agricola'!BO49,0)+IF('Carga de datos'!$C$16=3,'Tarifas Riego Agricola'!BO69,0)+IF('Carga de datos'!$C$16=4,'Tarifas Riego Agricola'!BO89,0)</f>
        <v>2.5381</v>
      </c>
      <c r="BP9" s="58">
        <f>IF('Carga de datos'!$C$16=1,'Tarifas Riego Agricola'!BP29,0)+IF('Carga de datos'!$C$16=2,'Tarifas Riego Agricola'!BP49,0)+IF('Carga de datos'!$C$16=3,'Tarifas Riego Agricola'!BP69,0)+IF('Carga de datos'!$C$16=4,'Tarifas Riego Agricola'!BP89,0)</f>
        <v>2.5381</v>
      </c>
      <c r="BQ9" s="58">
        <f>IF('Carga de datos'!$C$16=1,'Tarifas Riego Agricola'!BQ29,0)+IF('Carga de datos'!$C$16=2,'Tarifas Riego Agricola'!BQ49,0)+IF('Carga de datos'!$C$16=3,'Tarifas Riego Agricola'!BQ69,0)+IF('Carga de datos'!$C$16=4,'Tarifas Riego Agricola'!BQ89,0)</f>
        <v>2.5381</v>
      </c>
      <c r="BR9" s="58">
        <f>IF('Carga de datos'!$C$16=1,'Tarifas Riego Agricola'!BR29,0)+IF('Carga de datos'!$C$16=2,'Tarifas Riego Agricola'!BR49,0)+IF('Carga de datos'!$C$16=3,'Tarifas Riego Agricola'!BR69,0)+IF('Carga de datos'!$C$16=4,'Tarifas Riego Agricola'!BR89,0)</f>
        <v>2.5381</v>
      </c>
      <c r="BS9" s="58">
        <f>IF('Carga de datos'!$C$16=1,'Tarifas Riego Agricola'!BS29,0)+IF('Carga de datos'!$C$16=2,'Tarifas Riego Agricola'!BS49,0)+IF('Carga de datos'!$C$16=3,'Tarifas Riego Agricola'!BS69,0)+IF('Carga de datos'!$C$16=4,'Tarifas Riego Agricola'!BS89,0)</f>
        <v>2.5381</v>
      </c>
      <c r="BT9" s="58">
        <f>IF('Carga de datos'!$C$16=1,'Tarifas Riego Agricola'!BT29,0)+IF('Carga de datos'!$C$16=2,'Tarifas Riego Agricola'!BT49,0)+IF('Carga de datos'!$C$16=3,'Tarifas Riego Agricola'!BT69,0)+IF('Carga de datos'!$C$16=4,'Tarifas Riego Agricola'!BT89,0)</f>
        <v>2.5381</v>
      </c>
      <c r="BU9" s="58">
        <f>IF('Carga de datos'!$C$16=1,'Tarifas Riego Agricola'!BU29,0)+IF('Carga de datos'!$C$16=2,'Tarifas Riego Agricola'!BU49,0)+IF('Carga de datos'!$C$16=3,'Tarifas Riego Agricola'!BU69,0)+IF('Carga de datos'!$C$16=4,'Tarifas Riego Agricola'!BU89,0)</f>
        <v>2.5381</v>
      </c>
      <c r="BV9" s="58">
        <f>IF('Carga de datos'!$C$16=1,'Tarifas Riego Agricola'!BV29,0)+IF('Carga de datos'!$C$16=2,'Tarifas Riego Agricola'!BV49,0)+IF('Carga de datos'!$C$16=3,'Tarifas Riego Agricola'!BV69,0)+IF('Carga de datos'!$C$16=4,'Tarifas Riego Agricola'!BV89,0)</f>
        <v>2.5381</v>
      </c>
      <c r="BW9" s="58">
        <f>(IF('Carga de datos'!$C$16=1,'Tarifas Riego Agricola'!BW29,0)+IF('Carga de datos'!$C$16=2,'Tarifas Riego Agricola'!BW49,0)+IF('Carga de datos'!$C$16=3,'Tarifas Riego Agricola'!BW69,0)+IF('Carga de datos'!$C$16=4,'Tarifas Riego Agricola'!BW89,0))*(1+$BW$2)</f>
        <v>2.5381</v>
      </c>
      <c r="BX9" s="58">
        <f>(IF('Carga de datos'!$C$16=1,'Tarifas Riego Agricola'!BX29,0)+IF('Carga de datos'!$C$16=2,'Tarifas Riego Agricola'!BX49,0)+IF('Carga de datos'!$C$16=3,'Tarifas Riego Agricola'!BX69,0)+IF('Carga de datos'!$C$16=4,'Tarifas Riego Agricola'!BX89,0))*(1+$BW$2)</f>
        <v>2.5381</v>
      </c>
      <c r="BY9" s="58">
        <f>(IF('Carga de datos'!$C$16=1,'Tarifas Riego Agricola'!BY29,0)+IF('Carga de datos'!$C$16=2,'Tarifas Riego Agricola'!BY49,0)+IF('Carga de datos'!$C$16=3,'Tarifas Riego Agricola'!BY69,0)+IF('Carga de datos'!$C$16=4,'Tarifas Riego Agricola'!BY89,0))*(1+$BW$2)</f>
        <v>2.5381</v>
      </c>
      <c r="BZ9" s="58">
        <f>(IF('Carga de datos'!$C$16=1,'Tarifas Riego Agricola'!BZ29,0)+IF('Carga de datos'!$C$16=2,'Tarifas Riego Agricola'!BZ49,0)+IF('Carga de datos'!$C$16=3,'Tarifas Riego Agricola'!BZ69,0)+IF('Carga de datos'!$C$16=4,'Tarifas Riego Agricola'!BZ89,0))*(1+$BW$2)</f>
        <v>2.5381</v>
      </c>
      <c r="CA9" s="58">
        <f>(IF('Carga de datos'!$C$16=1,'Tarifas Riego Agricola'!CA29,0)+IF('Carga de datos'!$C$16=2,'Tarifas Riego Agricola'!CA49,0)+IF('Carga de datos'!$C$16=3,'Tarifas Riego Agricola'!CA69,0)+IF('Carga de datos'!$C$16=4,'Tarifas Riego Agricola'!CA89,0))*(1+$BW$2)</f>
        <v>2.6294</v>
      </c>
      <c r="CB9" s="58">
        <f>(IF('Carga de datos'!$C$16=1,'Tarifas Riego Agricola'!CB29,0)+IF('Carga de datos'!$C$16=2,'Tarifas Riego Agricola'!CB49,0)+IF('Carga de datos'!$C$16=3,'Tarifas Riego Agricola'!CB69,0)+IF('Carga de datos'!$C$16=4,'Tarifas Riego Agricola'!CB89,0))*(1+$BW$2)</f>
        <v>2.6294</v>
      </c>
      <c r="CC9" s="58">
        <f>(IF('Carga de datos'!$C$16=1,'Tarifas Riego Agricola'!CC29,0)+IF('Carga de datos'!$C$16=2,'Tarifas Riego Agricola'!CC49,0)+IF('Carga de datos'!$C$16=3,'Tarifas Riego Agricola'!CC69,0)+IF('Carga de datos'!$C$16=4,'Tarifas Riego Agricola'!CC89,0))*(1+$BW$2)</f>
        <v>2.6294</v>
      </c>
      <c r="CD9" s="58">
        <f>(IF('Carga de datos'!$C$16=1,'Tarifas Riego Agricola'!CD29,0)+IF('Carga de datos'!$C$16=2,'Tarifas Riego Agricola'!CD49,0)+IF('Carga de datos'!$C$16=3,'Tarifas Riego Agricola'!CD69,0)+IF('Carga de datos'!$C$16=4,'Tarifas Riego Agricola'!CD89,0))*(1+$BW$2)</f>
        <v>2.6294</v>
      </c>
      <c r="CE9" s="58">
        <f>(IF('Carga de datos'!$C$16=1,'Tarifas Riego Agricola'!CE29,0)+IF('Carga de datos'!$C$16=2,'Tarifas Riego Agricola'!CE49,0)+IF('Carga de datos'!$C$16=3,'Tarifas Riego Agricola'!CE69,0)+IF('Carga de datos'!$C$16=4,'Tarifas Riego Agricola'!CE89,0))*(1+$BW$2)</f>
        <v>2.6294</v>
      </c>
      <c r="CF9" s="58">
        <f>(IF('Carga de datos'!$C$16=1,'Tarifas Riego Agricola'!CF29,0)+IF('Carga de datos'!$C$16=2,'Tarifas Riego Agricola'!CF49,0)+IF('Carga de datos'!$C$16=3,'Tarifas Riego Agricola'!CF69,0)+IF('Carga de datos'!$C$16=4,'Tarifas Riego Agricola'!CF89,0))*(1+$BW$2)</f>
        <v>2.6294</v>
      </c>
      <c r="CG9" s="58">
        <f>(IF('Carga de datos'!$C$16=1,'Tarifas Riego Agricola'!CG29,0)+IF('Carga de datos'!$C$16=2,'Tarifas Riego Agricola'!CG49,0)+IF('Carga de datos'!$C$16=3,'Tarifas Riego Agricola'!CG69,0)+IF('Carga de datos'!$C$16=4,'Tarifas Riego Agricola'!CG89,0))*(1+$BW$2)</f>
        <v>2.6294</v>
      </c>
      <c r="CH9" s="58">
        <f>(IF('Carga de datos'!$C$16=1,'Tarifas Riego Agricola'!CH29,0)+IF('Carga de datos'!$C$16=2,'Tarifas Riego Agricola'!CH49,0)+IF('Carga de datos'!$C$16=3,'Tarifas Riego Agricola'!CH69,0)+IF('Carga de datos'!$C$16=4,'Tarifas Riego Agricola'!CH89,0))*(1+$BW$2)</f>
        <v>2.6294</v>
      </c>
      <c r="CI9" s="58">
        <f>(IF('Carga de datos'!$C$16=1,'Tarifas Riego Agricola'!CI29,0)+IF('Carga de datos'!$C$16=2,'Tarifas Riego Agricola'!CI49,0)+IF('Carga de datos'!$C$16=3,'Tarifas Riego Agricola'!CI69,0)+IF('Carga de datos'!$C$16=4,'Tarifas Riego Agricola'!CI89,0))*(1+$BW$2)</f>
        <v>2.6294</v>
      </c>
      <c r="CJ9" s="58">
        <f>(IF('Carga de datos'!$C$16=1,'Tarifas Riego Agricola'!CJ29,0)+IF('Carga de datos'!$C$16=2,'Tarifas Riego Agricola'!CJ49,0)+IF('Carga de datos'!$C$16=3,'Tarifas Riego Agricola'!CJ69,0)+IF('Carga de datos'!$C$16=4,'Tarifas Riego Agricola'!CJ89,0))*(1+$BW$2)</f>
        <v>2.6294</v>
      </c>
      <c r="CK9" s="58">
        <f>(IF('Carga de datos'!$C$16=1,'Tarifas Riego Agricola'!CK29,0)+IF('Carga de datos'!$C$16=2,'Tarifas Riego Agricola'!CK49,0)+IF('Carga de datos'!$C$16=3,'Tarifas Riego Agricola'!CK69,0)+IF('Carga de datos'!$C$16=4,'Tarifas Riego Agricola'!CK89,0))*(1+$BW$2)</f>
        <v>2.6294</v>
      </c>
      <c r="CL9" s="58">
        <f>(IF('Carga de datos'!$C$16=1,'Tarifas Riego Agricola'!CL29,0)+IF('Carga de datos'!$C$16=2,'Tarifas Riego Agricola'!CL49,0)+IF('Carga de datos'!$C$16=3,'Tarifas Riego Agricola'!CL69,0)+IF('Carga de datos'!$C$16=4,'Tarifas Riego Agricola'!CL89,0))*(1+$BW$2)</f>
        <v>2.6294</v>
      </c>
      <c r="CM9" s="58">
        <f>(IF('Carga de datos'!$C$16=1,'Tarifas Riego Agricola'!CM29,0)+IF('Carga de datos'!$C$16=2,'Tarifas Riego Agricola'!CM49,0)+IF('Carga de datos'!$C$16=3,'Tarifas Riego Agricola'!CM69,0)+IF('Carga de datos'!$C$16=4,'Tarifas Riego Agricola'!CM89,0))*(1+$BW$2)</f>
        <v>2.6294</v>
      </c>
      <c r="CN9" s="58">
        <f>(IF('Carga de datos'!$C$16=1,'Tarifas Riego Agricola'!CN29,0)+IF('Carga de datos'!$C$16=2,'Tarifas Riego Agricola'!CN49,0)+IF('Carga de datos'!$C$16=3,'Tarifas Riego Agricola'!CN69,0)+IF('Carga de datos'!$C$16=4,'Tarifas Riego Agricola'!CN89,0))*(1+$BW$2)</f>
        <v>2.6294</v>
      </c>
      <c r="CO9" s="58">
        <f>(IF('Carga de datos'!$C$16=1,'Tarifas Riego Agricola'!CO29,0)+IF('Carga de datos'!$C$16=2,'Tarifas Riego Agricola'!CO49,0)+IF('Carga de datos'!$C$16=3,'Tarifas Riego Agricola'!CO69,0)+IF('Carga de datos'!$C$16=4,'Tarifas Riego Agricola'!CO89,0))*(1+$BW$2)</f>
        <v>2.6294</v>
      </c>
      <c r="CP9" s="58">
        <f>(IF('Carga de datos'!$C$16=1,'Tarifas Riego Agricola'!CP29,0)+IF('Carga de datos'!$C$16=2,'Tarifas Riego Agricola'!CP49,0)+IF('Carga de datos'!$C$16=3,'Tarifas Riego Agricola'!CP69,0)+IF('Carga de datos'!$C$16=4,'Tarifas Riego Agricola'!CP89,0))*(1+$BW$2)</f>
        <v>2.6294</v>
      </c>
      <c r="CQ9" s="58">
        <f>(IF('Carga de datos'!$C$16=1,'Tarifas Riego Agricola'!CQ29,0)+IF('Carga de datos'!$C$16=2,'Tarifas Riego Agricola'!CQ49,0)+IF('Carga de datos'!$C$16=3,'Tarifas Riego Agricola'!CQ69,0)+IF('Carga de datos'!$C$16=4,'Tarifas Riego Agricola'!CQ89,0))*(1+$BW$2)</f>
        <v>2.6294</v>
      </c>
      <c r="CR9" s="58">
        <f>(IF('Carga de datos'!$C$16=1,'Tarifas Riego Agricola'!CR29,0)+IF('Carga de datos'!$C$16=2,'Tarifas Riego Agricola'!CR49,0)+IF('Carga de datos'!$C$16=3,'Tarifas Riego Agricola'!CR69,0)+IF('Carga de datos'!$C$16=4,'Tarifas Riego Agricola'!CR89,0))*(1+$BW$2)</f>
        <v>2.6294</v>
      </c>
      <c r="CS9" s="58">
        <f>(IF('Carga de datos'!$C$16=1,'Tarifas Riego Agricola'!CS29,0)+IF('Carga de datos'!$C$16=2,'Tarifas Riego Agricola'!CS49,0)+IF('Carga de datos'!$C$16=3,'Tarifas Riego Agricola'!CS69,0)+IF('Carga de datos'!$C$16=4,'Tarifas Riego Agricola'!CS89,0))*(1+$BW$2)</f>
        <v>2.6294</v>
      </c>
      <c r="CT9" s="58">
        <f>(IF('Carga de datos'!$C$16=1,'Tarifas Riego Agricola'!CT29,0)+IF('Carga de datos'!$C$16=2,'Tarifas Riego Agricola'!CT49,0)+IF('Carga de datos'!$C$16=3,'Tarifas Riego Agricola'!CT69,0)+IF('Carga de datos'!$C$16=4,'Tarifas Riego Agricola'!CT89,0))*(1+$BW$2)</f>
        <v>2.6294</v>
      </c>
    </row>
    <row r="10" spans="1:98" s="55" customFormat="1" x14ac:dyDescent="0.25">
      <c r="A10" s="32" t="s">
        <v>26</v>
      </c>
      <c r="B10" s="56"/>
      <c r="C10" s="56"/>
      <c r="D10" s="56"/>
      <c r="E10" s="56"/>
      <c r="F10" s="56"/>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8"/>
      <c r="AN10" s="58"/>
      <c r="AO10" s="58"/>
      <c r="AP10" s="58"/>
      <c r="AQ10" s="58"/>
      <c r="AR10" s="58"/>
      <c r="AS10" s="58"/>
      <c r="AT10" s="58"/>
      <c r="AU10" s="58"/>
      <c r="AV10" s="58"/>
      <c r="AW10" s="58"/>
      <c r="AX10" s="58"/>
      <c r="AY10" s="58"/>
      <c r="AZ10" s="58"/>
      <c r="BA10" s="58"/>
      <c r="BB10" s="58"/>
      <c r="BC10" s="58"/>
      <c r="BD10" s="58"/>
      <c r="BE10" s="58"/>
      <c r="BF10" s="58"/>
      <c r="BG10" s="58"/>
      <c r="BH10" s="58"/>
      <c r="BI10" s="58"/>
      <c r="BJ10" s="58"/>
      <c r="BK10" s="58"/>
      <c r="BL10" s="58"/>
      <c r="BM10" s="58"/>
      <c r="BN10" s="58"/>
      <c r="BO10" s="58"/>
      <c r="BP10" s="58"/>
      <c r="BQ10" s="58"/>
      <c r="BR10" s="58"/>
      <c r="BS10" s="58"/>
      <c r="BT10" s="58"/>
      <c r="BU10" s="58"/>
      <c r="BV10" s="58"/>
      <c r="BW10" s="58"/>
      <c r="BX10" s="58"/>
      <c r="BY10" s="58"/>
      <c r="BZ10" s="58"/>
      <c r="CA10" s="58"/>
      <c r="CB10" s="58"/>
      <c r="CC10" s="58"/>
      <c r="CD10" s="58"/>
      <c r="CE10" s="58"/>
      <c r="CF10" s="58"/>
      <c r="CG10" s="58"/>
      <c r="CH10" s="58"/>
      <c r="CI10" s="58"/>
      <c r="CJ10" s="58"/>
      <c r="CK10" s="58"/>
      <c r="CL10" s="58"/>
      <c r="CM10" s="58"/>
      <c r="CN10" s="58"/>
      <c r="CO10" s="58"/>
      <c r="CP10" s="58"/>
      <c r="CQ10" s="58"/>
      <c r="CR10" s="58"/>
      <c r="CS10" s="58"/>
      <c r="CT10" s="58"/>
    </row>
    <row r="11" spans="1:98" s="55" customFormat="1" x14ac:dyDescent="0.25">
      <c r="A11" s="27" t="s">
        <v>41</v>
      </c>
      <c r="B11" s="56"/>
      <c r="C11" s="56"/>
      <c r="D11" s="56"/>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8"/>
      <c r="AN11" s="58"/>
      <c r="AO11" s="58"/>
      <c r="AP11" s="58"/>
      <c r="AQ11" s="58"/>
      <c r="AR11" s="58"/>
      <c r="AS11" s="58"/>
      <c r="AT11" s="58"/>
      <c r="AU11" s="58"/>
      <c r="AV11" s="58"/>
      <c r="AW11" s="58"/>
      <c r="AX11" s="58"/>
      <c r="AY11" s="58"/>
      <c r="AZ11" s="58"/>
      <c r="BA11" s="58"/>
      <c r="BB11" s="58"/>
      <c r="BC11" s="58"/>
      <c r="BD11" s="58"/>
      <c r="BE11" s="58"/>
      <c r="BF11" s="58"/>
      <c r="BG11" s="58"/>
      <c r="BH11" s="58"/>
      <c r="BI11" s="58"/>
      <c r="BJ11" s="58"/>
      <c r="BK11" s="58"/>
      <c r="BL11" s="58"/>
      <c r="BM11" s="58"/>
      <c r="BN11" s="58"/>
      <c r="BO11" s="58"/>
      <c r="BP11" s="58"/>
      <c r="BQ11" s="58"/>
      <c r="BR11" s="58"/>
      <c r="BS11" s="58"/>
      <c r="BT11" s="58"/>
      <c r="BU11" s="58"/>
      <c r="BV11" s="58"/>
      <c r="BW11" s="58"/>
      <c r="BX11" s="58"/>
      <c r="BY11" s="58"/>
      <c r="BZ11" s="58"/>
      <c r="CA11" s="58"/>
      <c r="CB11" s="58"/>
      <c r="CC11" s="58"/>
      <c r="CD11" s="58"/>
      <c r="CE11" s="58"/>
      <c r="CF11" s="58"/>
      <c r="CG11" s="58"/>
      <c r="CH11" s="58"/>
      <c r="CI11" s="58"/>
      <c r="CJ11" s="58"/>
      <c r="CK11" s="58"/>
      <c r="CL11" s="58"/>
      <c r="CM11" s="58"/>
      <c r="CN11" s="58"/>
      <c r="CO11" s="58"/>
      <c r="CP11" s="58"/>
      <c r="CQ11" s="58"/>
      <c r="CR11" s="58"/>
      <c r="CS11" s="58"/>
      <c r="CT11" s="58"/>
    </row>
    <row r="12" spans="1:98" s="55" customFormat="1" x14ac:dyDescent="0.25">
      <c r="A12" t="s">
        <v>0</v>
      </c>
      <c r="B12" s="56"/>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8">
        <f>IF('Carga de datos'!$C$16=1,'Tarifas Riego Agricola'!AM32,0)+IF('Carga de datos'!$C$16=2,'Tarifas Riego Agricola'!AM52,0)+IF('Carga de datos'!$C$16=3,'Tarifas Riego Agricola'!AM72,0)+IF('Carga de datos'!$C$16=4,'Tarifas Riego Agricola'!AM92,0)</f>
        <v>3.6680432754971091</v>
      </c>
      <c r="AN12" s="58">
        <f>IF('Carga de datos'!$C$16=1,'Tarifas Riego Agricola'!AN32,0)+IF('Carga de datos'!$C$16=2,'Tarifas Riego Agricola'!AN52,0)+IF('Carga de datos'!$C$16=3,'Tarifas Riego Agricola'!AN72,0)+IF('Carga de datos'!$C$16=4,'Tarifas Riego Agricola'!AN92,0)</f>
        <v>3.9798</v>
      </c>
      <c r="AO12" s="58">
        <f>IF('Carga de datos'!$C$16=1,'Tarifas Riego Agricola'!AO32,0)+IF('Carga de datos'!$C$16=2,'Tarifas Riego Agricola'!AO52,0)+IF('Carga de datos'!$C$16=3,'Tarifas Riego Agricola'!AO72,0)+IF('Carga de datos'!$C$16=4,'Tarifas Riego Agricola'!AO92,0)</f>
        <v>3.9798</v>
      </c>
      <c r="AP12" s="58">
        <f>IF('Carga de datos'!$C$16=1,'Tarifas Riego Agricola'!AP32,0)+IF('Carga de datos'!$C$16=2,'Tarifas Riego Agricola'!AP52,0)+IF('Carga de datos'!$C$16=3,'Tarifas Riego Agricola'!AP72,0)+IF('Carga de datos'!$C$16=4,'Tarifas Riego Agricola'!AP92,0)</f>
        <v>3.9798</v>
      </c>
      <c r="AQ12" s="58">
        <f>IF('Carga de datos'!$C$16=1,'Tarifas Riego Agricola'!AQ32,0)+IF('Carga de datos'!$C$16=2,'Tarifas Riego Agricola'!AQ52,0)+IF('Carga de datos'!$C$16=3,'Tarifas Riego Agricola'!AQ72,0)+IF('Carga de datos'!$C$16=4,'Tarifas Riego Agricola'!AQ92,0)</f>
        <v>3.9798</v>
      </c>
      <c r="AR12" s="58">
        <f>IF('Carga de datos'!$C$16=1,'Tarifas Riego Agricola'!AR32,0)+IF('Carga de datos'!$C$16=2,'Tarifas Riego Agricola'!AR52,0)+IF('Carga de datos'!$C$16=3,'Tarifas Riego Agricola'!AR72,0)+IF('Carga de datos'!$C$16=4,'Tarifas Riego Agricola'!AR92,0)</f>
        <v>3.9798</v>
      </c>
      <c r="AS12" s="58">
        <f>IF('Carga de datos'!$C$16=1,'Tarifas Riego Agricola'!AS32,0)+IF('Carga de datos'!$C$16=2,'Tarifas Riego Agricola'!AS52,0)+IF('Carga de datos'!$C$16=3,'Tarifas Riego Agricola'!AS72,0)+IF('Carga de datos'!$C$16=4,'Tarifas Riego Agricola'!AS92,0)</f>
        <v>3.9798</v>
      </c>
      <c r="AT12" s="58">
        <f>IF('Carga de datos'!$C$16=1,'Tarifas Riego Agricola'!AT32,0)+IF('Carga de datos'!$C$16=2,'Tarifas Riego Agricola'!AT52,0)+IF('Carga de datos'!$C$16=3,'Tarifas Riego Agricola'!AT72,0)+IF('Carga de datos'!$C$16=4,'Tarifas Riego Agricola'!AT92,0)</f>
        <v>4.9946489999999999</v>
      </c>
      <c r="AU12" s="58">
        <f>IF('Carga de datos'!$C$16=1,'Tarifas Riego Agricola'!AU32,0)+IF('Carga de datos'!$C$16=2,'Tarifas Riego Agricola'!AU52,0)+IF('Carga de datos'!$C$16=3,'Tarifas Riego Agricola'!AU72,0)+IF('Carga de datos'!$C$16=4,'Tarifas Riego Agricola'!AU92,0)</f>
        <v>4.9946489999999999</v>
      </c>
      <c r="AV12" s="58">
        <f>IF('Carga de datos'!$C$16=1,'Tarifas Riego Agricola'!AV32,0)+IF('Carga de datos'!$C$16=2,'Tarifas Riego Agricola'!AV52,0)+IF('Carga de datos'!$C$16=3,'Tarifas Riego Agricola'!AV72,0)+IF('Carga de datos'!$C$16=4,'Tarifas Riego Agricola'!AV92,0)</f>
        <v>4.9946489999999999</v>
      </c>
      <c r="AW12" s="58">
        <f>IF('Carga de datos'!$C$16=1,'Tarifas Riego Agricola'!AW32,0)+IF('Carga de datos'!$C$16=2,'Tarifas Riego Agricola'!AW52,0)+IF('Carga de datos'!$C$16=3,'Tarifas Riego Agricola'!AW72,0)+IF('Carga de datos'!$C$16=4,'Tarifas Riego Agricola'!AW92,0)</f>
        <v>4.9946489999999999</v>
      </c>
      <c r="AX12" s="58">
        <f>IF('Carga de datos'!$C$16=1,'Tarifas Riego Agricola'!AX32,0)+IF('Carga de datos'!$C$16=2,'Tarifas Riego Agricola'!AX52,0)+IF('Carga de datos'!$C$16=3,'Tarifas Riego Agricola'!AX72,0)+IF('Carga de datos'!$C$16=4,'Tarifas Riego Agricola'!AX92,0)</f>
        <v>4.9946489999999999</v>
      </c>
      <c r="AY12" s="58">
        <f>IF('Carga de datos'!$C$16=1,'Tarifas Riego Agricola'!AY32,0)+IF('Carga de datos'!$C$16=2,'Tarifas Riego Agricola'!AY52,0)+IF('Carga de datos'!$C$16=3,'Tarifas Riego Agricola'!AY72,0)+IF('Carga de datos'!$C$16=4,'Tarifas Riego Agricola'!AY92,0)</f>
        <v>4.9946489999999999</v>
      </c>
      <c r="AZ12" s="58">
        <f>IF('Carga de datos'!$C$16=1,'Tarifas Riego Agricola'!AZ32,0)+IF('Carga de datos'!$C$16=2,'Tarifas Riego Agricola'!AZ52,0)+IF('Carga de datos'!$C$16=3,'Tarifas Riego Agricola'!AZ72,0)+IF('Carga de datos'!$C$16=4,'Tarifas Riego Agricola'!AZ92,0)</f>
        <v>6.0794867628000002</v>
      </c>
      <c r="BA12" s="58">
        <f>IF('Carga de datos'!$C$16=1,'Tarifas Riego Agricola'!BA32,0)+IF('Carga de datos'!$C$16=2,'Tarifas Riego Agricola'!BA52,0)+IF('Carga de datos'!$C$16=3,'Tarifas Riego Agricola'!BA72,0)+IF('Carga de datos'!$C$16=4,'Tarifas Riego Agricola'!BA92,0)</f>
        <v>6.0794867628000002</v>
      </c>
      <c r="BB12" s="58">
        <f>IF('Carga de datos'!$C$16=1,'Tarifas Riego Agricola'!BB32,0)+IF('Carga de datos'!$C$16=2,'Tarifas Riego Agricola'!BB52,0)+IF('Carga de datos'!$C$16=3,'Tarifas Riego Agricola'!BB72,0)+IF('Carga de datos'!$C$16=4,'Tarifas Riego Agricola'!BB92,0)</f>
        <v>6.0794867628000002</v>
      </c>
      <c r="BC12" s="58">
        <f>IF('Carga de datos'!$C$16=1,'Tarifas Riego Agricola'!BC32,0)+IF('Carga de datos'!$C$16=2,'Tarifas Riego Agricola'!BC52,0)+IF('Carga de datos'!$C$16=3,'Tarifas Riego Agricola'!BC72,0)+IF('Carga de datos'!$C$16=4,'Tarifas Riego Agricola'!BC92,0)</f>
        <v>6.3590999999999998</v>
      </c>
      <c r="BD12" s="58">
        <f>IF('Carga de datos'!$C$16=1,'Tarifas Riego Agricola'!BD32,0)+IF('Carga de datos'!$C$16=2,'Tarifas Riego Agricola'!BD52,0)+IF('Carga de datos'!$C$16=3,'Tarifas Riego Agricola'!BD72,0)+IF('Carga de datos'!$C$16=4,'Tarifas Riego Agricola'!BD92,0)</f>
        <v>6.3590999999999998</v>
      </c>
      <c r="BE12" s="58">
        <f>IF('Carga de datos'!$C$16=1,'Tarifas Riego Agricola'!BE32,0)+IF('Carga de datos'!$C$16=2,'Tarifas Riego Agricola'!BE52,0)+IF('Carga de datos'!$C$16=3,'Tarifas Riego Agricola'!BE72,0)+IF('Carga de datos'!$C$16=4,'Tarifas Riego Agricola'!BE92,0)</f>
        <v>7.6627999999999998</v>
      </c>
      <c r="BF12" s="58">
        <f>IF('Carga de datos'!$C$16=1,'Tarifas Riego Agricola'!BF32,0)+IF('Carga de datos'!$C$16=2,'Tarifas Riego Agricola'!BF52,0)+IF('Carga de datos'!$C$16=3,'Tarifas Riego Agricola'!BF72,0)+IF('Carga de datos'!$C$16=4,'Tarifas Riego Agricola'!BF92,0)</f>
        <v>7.6627999999999998</v>
      </c>
      <c r="BG12" s="58">
        <f>IF('Carga de datos'!$C$16=1,'Tarifas Riego Agricola'!BG32,0)+IF('Carga de datos'!$C$16=2,'Tarifas Riego Agricola'!BG52,0)+IF('Carga de datos'!$C$16=3,'Tarifas Riego Agricola'!BG72,0)+IF('Carga de datos'!$C$16=4,'Tarifas Riego Agricola'!BG92,0)</f>
        <v>7.6627999999999998</v>
      </c>
      <c r="BH12" s="58">
        <f>IF('Carga de datos'!$C$16=1,'Tarifas Riego Agricola'!BH32,0)+IF('Carga de datos'!$C$16=2,'Tarifas Riego Agricola'!BH52,0)+IF('Carga de datos'!$C$16=3,'Tarifas Riego Agricola'!BH72,0)+IF('Carga de datos'!$C$16=4,'Tarifas Riego Agricola'!BH92,0)</f>
        <v>7.6627999999999998</v>
      </c>
      <c r="BI12" s="58">
        <f>IF('Carga de datos'!$C$16=1,'Tarifas Riego Agricola'!BI32,0)+IF('Carga de datos'!$C$16=2,'Tarifas Riego Agricola'!BI52,0)+IF('Carga de datos'!$C$16=3,'Tarifas Riego Agricola'!BI72,0)+IF('Carga de datos'!$C$16=4,'Tarifas Riego Agricola'!BI92,0)</f>
        <v>7.6627999999999998</v>
      </c>
      <c r="BJ12" s="58">
        <f>IF('Carga de datos'!$C$16=1,'Tarifas Riego Agricola'!BJ32,0)+IF('Carga de datos'!$C$16=2,'Tarifas Riego Agricola'!BJ52,0)+IF('Carga de datos'!$C$16=3,'Tarifas Riego Agricola'!BJ72,0)+IF('Carga de datos'!$C$16=4,'Tarifas Riego Agricola'!BJ92,0)</f>
        <v>7.6627999999999998</v>
      </c>
      <c r="BK12" s="58">
        <f>IF('Carga de datos'!$C$16=1,'Tarifas Riego Agricola'!BK32,0)+IF('Carga de datos'!$C$16=2,'Tarifas Riego Agricola'!BK52,0)+IF('Carga de datos'!$C$16=3,'Tarifas Riego Agricola'!BK72,0)+IF('Carga de datos'!$C$16=4,'Tarifas Riego Agricola'!BK92,0)</f>
        <v>7.6627999999999998</v>
      </c>
      <c r="BL12" s="58">
        <f>IF('Carga de datos'!$C$16=1,'Tarifas Riego Agricola'!BL32,0)+IF('Carga de datos'!$C$16=2,'Tarifas Riego Agricola'!BL52,0)+IF('Carga de datos'!$C$16=3,'Tarifas Riego Agricola'!BL72,0)+IF('Carga de datos'!$C$16=4,'Tarifas Riego Agricola'!BL92,0)</f>
        <v>7.6627999999999998</v>
      </c>
      <c r="BM12" s="58">
        <f>IF('Carga de datos'!$C$16=1,'Tarifas Riego Agricola'!BM32,0)+IF('Carga de datos'!$C$16=2,'Tarifas Riego Agricola'!BM52,0)+IF('Carga de datos'!$C$16=3,'Tarifas Riego Agricola'!BM72,0)+IF('Carga de datos'!$C$16=4,'Tarifas Riego Agricola'!BM92,0)</f>
        <v>7.6627999999999998</v>
      </c>
      <c r="BN12" s="58">
        <f>IF('Carga de datos'!$C$16=1,'Tarifas Riego Agricola'!BN32,0)+IF('Carga de datos'!$C$16=2,'Tarifas Riego Agricola'!BN52,0)+IF('Carga de datos'!$C$16=3,'Tarifas Riego Agricola'!BN72,0)+IF('Carga de datos'!$C$16=4,'Tarifas Riego Agricola'!BN92,0)</f>
        <v>7.6627999999999998</v>
      </c>
      <c r="BO12" s="58">
        <f>IF('Carga de datos'!$C$16=1,'Tarifas Riego Agricola'!BO32,0)+IF('Carga de datos'!$C$16=2,'Tarifas Riego Agricola'!BO52,0)+IF('Carga de datos'!$C$16=3,'Tarifas Riego Agricola'!BO72,0)+IF('Carga de datos'!$C$16=4,'Tarifas Riego Agricola'!BO92,0)</f>
        <v>7.6627999999999998</v>
      </c>
      <c r="BP12" s="58">
        <f>IF('Carga de datos'!$C$16=1,'Tarifas Riego Agricola'!BP32,0)+IF('Carga de datos'!$C$16=2,'Tarifas Riego Agricola'!BP52,0)+IF('Carga de datos'!$C$16=3,'Tarifas Riego Agricola'!BP72,0)+IF('Carga de datos'!$C$16=4,'Tarifas Riego Agricola'!BP92,0)</f>
        <v>7.6627999999999998</v>
      </c>
      <c r="BQ12" s="58">
        <f>IF('Carga de datos'!$C$16=1,'Tarifas Riego Agricola'!BQ32,0)+IF('Carga de datos'!$C$16=2,'Tarifas Riego Agricola'!BQ52,0)+IF('Carga de datos'!$C$16=3,'Tarifas Riego Agricola'!BQ72,0)+IF('Carga de datos'!$C$16=4,'Tarifas Riego Agricola'!BQ92,0)</f>
        <v>7.6627999999999998</v>
      </c>
      <c r="BR12" s="58">
        <f>IF('Carga de datos'!$C$16=1,'Tarifas Riego Agricola'!BR32,0)+IF('Carga de datos'!$C$16=2,'Tarifas Riego Agricola'!BR52,0)+IF('Carga de datos'!$C$16=3,'Tarifas Riego Agricola'!BR72,0)+IF('Carga de datos'!$C$16=4,'Tarifas Riego Agricola'!BR92,0)</f>
        <v>7.6627999999999998</v>
      </c>
      <c r="BS12" s="58">
        <f>IF('Carga de datos'!$C$16=1,'Tarifas Riego Agricola'!BS32,0)+IF('Carga de datos'!$C$16=2,'Tarifas Riego Agricola'!BS52,0)+IF('Carga de datos'!$C$16=3,'Tarifas Riego Agricola'!BS72,0)+IF('Carga de datos'!$C$16=4,'Tarifas Riego Agricola'!BS92,0)</f>
        <v>7.6627999999999998</v>
      </c>
      <c r="BT12" s="58">
        <f>IF('Carga de datos'!$C$16=1,'Tarifas Riego Agricola'!BT32,0)+IF('Carga de datos'!$C$16=2,'Tarifas Riego Agricola'!BT52,0)+IF('Carga de datos'!$C$16=3,'Tarifas Riego Agricola'!BT72,0)+IF('Carga de datos'!$C$16=4,'Tarifas Riego Agricola'!BT92,0)</f>
        <v>7.6627999999999998</v>
      </c>
      <c r="BU12" s="58">
        <f>IF('Carga de datos'!$C$16=1,'Tarifas Riego Agricola'!BU32,0)+IF('Carga de datos'!$C$16=2,'Tarifas Riego Agricola'!BU52,0)+IF('Carga de datos'!$C$16=3,'Tarifas Riego Agricola'!BU72,0)+IF('Carga de datos'!$C$16=4,'Tarifas Riego Agricola'!BU92,0)</f>
        <v>7.6627999999999998</v>
      </c>
      <c r="BV12" s="58">
        <f>IF('Carga de datos'!$C$16=1,'Tarifas Riego Agricola'!BV32,0)+IF('Carga de datos'!$C$16=2,'Tarifas Riego Agricola'!BV52,0)+IF('Carga de datos'!$C$16=3,'Tarifas Riego Agricola'!BV72,0)+IF('Carga de datos'!$C$16=4,'Tarifas Riego Agricola'!BV92,0)</f>
        <v>7.6627999999999998</v>
      </c>
      <c r="BW12" s="58">
        <f>(IF('Carga de datos'!$C$16=1,'Tarifas Riego Agricola'!BW32,0)+IF('Carga de datos'!$C$16=2,'Tarifas Riego Agricola'!BW52,0)+IF('Carga de datos'!$C$16=3,'Tarifas Riego Agricola'!BW72,0)+IF('Carga de datos'!$C$16=4,'Tarifas Riego Agricola'!BW92,0))*(1+$BW$2)</f>
        <v>9.7164000000000001</v>
      </c>
      <c r="BX12" s="58">
        <f>(IF('Carga de datos'!$C$16=1,'Tarifas Riego Agricola'!BX32,0)+IF('Carga de datos'!$C$16=2,'Tarifas Riego Agricola'!BX52,0)+IF('Carga de datos'!$C$16=3,'Tarifas Riego Agricola'!BX72,0)+IF('Carga de datos'!$C$16=4,'Tarifas Riego Agricola'!BX92,0))*(1+$BW$2)</f>
        <v>9.7164000000000001</v>
      </c>
      <c r="BY12" s="58">
        <f>(IF('Carga de datos'!$C$16=1,'Tarifas Riego Agricola'!BY32,0)+IF('Carga de datos'!$C$16=2,'Tarifas Riego Agricola'!BY52,0)+IF('Carga de datos'!$C$16=3,'Tarifas Riego Agricola'!BY72,0)+IF('Carga de datos'!$C$16=4,'Tarifas Riego Agricola'!BY92,0))*(1+$BW$2)</f>
        <v>9.7164000000000001</v>
      </c>
      <c r="BZ12" s="58">
        <f>(IF('Carga de datos'!$C$16=1,'Tarifas Riego Agricola'!BZ32,0)+IF('Carga de datos'!$C$16=2,'Tarifas Riego Agricola'!BZ52,0)+IF('Carga de datos'!$C$16=3,'Tarifas Riego Agricola'!BZ72,0)+IF('Carga de datos'!$C$16=4,'Tarifas Riego Agricola'!BZ92,0))*(1+$BW$2)</f>
        <v>9.7164000000000001</v>
      </c>
      <c r="CA12" s="58">
        <f>(IF('Carga de datos'!$C$16=1,'Tarifas Riego Agricola'!CA32,0)+IF('Carga de datos'!$C$16=2,'Tarifas Riego Agricola'!CA52,0)+IF('Carga de datos'!$C$16=3,'Tarifas Riego Agricola'!CA72,0)+IF('Carga de datos'!$C$16=4,'Tarifas Riego Agricola'!CA92,0))*(1+$BW$2)</f>
        <v>10.007899999999999</v>
      </c>
      <c r="CB12" s="58">
        <f>(IF('Carga de datos'!$C$16=1,'Tarifas Riego Agricola'!CB32,0)+IF('Carga de datos'!$C$16=2,'Tarifas Riego Agricola'!CB52,0)+IF('Carga de datos'!$C$16=3,'Tarifas Riego Agricola'!CB72,0)+IF('Carga de datos'!$C$16=4,'Tarifas Riego Agricola'!CB92,0))*(1+$BW$2)</f>
        <v>10.007899999999999</v>
      </c>
      <c r="CC12" s="58">
        <f>(IF('Carga de datos'!$C$16=1,'Tarifas Riego Agricola'!CC32,0)+IF('Carga de datos'!$C$16=2,'Tarifas Riego Agricola'!CC52,0)+IF('Carga de datos'!$C$16=3,'Tarifas Riego Agricola'!CC72,0)+IF('Carga de datos'!$C$16=4,'Tarifas Riego Agricola'!CC92,0))*(1+$BW$2)</f>
        <v>10.007899999999999</v>
      </c>
      <c r="CD12" s="58">
        <f>(IF('Carga de datos'!$C$16=1,'Tarifas Riego Agricola'!CD32,0)+IF('Carga de datos'!$C$16=2,'Tarifas Riego Agricola'!CD52,0)+IF('Carga de datos'!$C$16=3,'Tarifas Riego Agricola'!CD72,0)+IF('Carga de datos'!$C$16=4,'Tarifas Riego Agricola'!CD92,0))*(1+$BW$2)</f>
        <v>10.007899999999999</v>
      </c>
      <c r="CE12" s="58">
        <f>(IF('Carga de datos'!$C$16=1,'Tarifas Riego Agricola'!CE32,0)+IF('Carga de datos'!$C$16=2,'Tarifas Riego Agricola'!CE52,0)+IF('Carga de datos'!$C$16=3,'Tarifas Riego Agricola'!CE72,0)+IF('Carga de datos'!$C$16=4,'Tarifas Riego Agricola'!CE92,0))*(1+$BW$2)</f>
        <v>10.007899999999999</v>
      </c>
      <c r="CF12" s="58">
        <f>(IF('Carga de datos'!$C$16=1,'Tarifas Riego Agricola'!CF32,0)+IF('Carga de datos'!$C$16=2,'Tarifas Riego Agricola'!CF52,0)+IF('Carga de datos'!$C$16=3,'Tarifas Riego Agricola'!CF72,0)+IF('Carga de datos'!$C$16=4,'Tarifas Riego Agricola'!CF92,0))*(1+$BW$2)</f>
        <v>10.007899999999999</v>
      </c>
      <c r="CG12" s="58">
        <f>(IF('Carga de datos'!$C$16=1,'Tarifas Riego Agricola'!CG32,0)+IF('Carga de datos'!$C$16=2,'Tarifas Riego Agricola'!CG52,0)+IF('Carga de datos'!$C$16=3,'Tarifas Riego Agricola'!CG72,0)+IF('Carga de datos'!$C$16=4,'Tarifas Riego Agricola'!CG92,0))*(1+$BW$2)</f>
        <v>10.007899999999999</v>
      </c>
      <c r="CH12" s="58">
        <f>(IF('Carga de datos'!$C$16=1,'Tarifas Riego Agricola'!CH32,0)+IF('Carga de datos'!$C$16=2,'Tarifas Riego Agricola'!CH52,0)+IF('Carga de datos'!$C$16=3,'Tarifas Riego Agricola'!CH72,0)+IF('Carga de datos'!$C$16=4,'Tarifas Riego Agricola'!CH92,0))*(1+$BW$2)</f>
        <v>10.007899999999999</v>
      </c>
      <c r="CI12" s="58">
        <f>(IF('Carga de datos'!$C$16=1,'Tarifas Riego Agricola'!CI32,0)+IF('Carga de datos'!$C$16=2,'Tarifas Riego Agricola'!CI52,0)+IF('Carga de datos'!$C$16=3,'Tarifas Riego Agricola'!CI72,0)+IF('Carga de datos'!$C$16=4,'Tarifas Riego Agricola'!CI92,0))*(1+$BW$2)</f>
        <v>10.007899999999999</v>
      </c>
      <c r="CJ12" s="58">
        <f>(IF('Carga de datos'!$C$16=1,'Tarifas Riego Agricola'!CJ32,0)+IF('Carga de datos'!$C$16=2,'Tarifas Riego Agricola'!CJ52,0)+IF('Carga de datos'!$C$16=3,'Tarifas Riego Agricola'!CJ72,0)+IF('Carga de datos'!$C$16=4,'Tarifas Riego Agricola'!CJ92,0))*(1+$BW$2)</f>
        <v>10.007899999999999</v>
      </c>
      <c r="CK12" s="58">
        <f>(IF('Carga de datos'!$C$16=1,'Tarifas Riego Agricola'!CK32,0)+IF('Carga de datos'!$C$16=2,'Tarifas Riego Agricola'!CK52,0)+IF('Carga de datos'!$C$16=3,'Tarifas Riego Agricola'!CK72,0)+IF('Carga de datos'!$C$16=4,'Tarifas Riego Agricola'!CK92,0))*(1+$BW$2)</f>
        <v>10.007899999999999</v>
      </c>
      <c r="CL12" s="58">
        <f>(IF('Carga de datos'!$C$16=1,'Tarifas Riego Agricola'!CL32,0)+IF('Carga de datos'!$C$16=2,'Tarifas Riego Agricola'!CL52,0)+IF('Carga de datos'!$C$16=3,'Tarifas Riego Agricola'!CL72,0)+IF('Carga de datos'!$C$16=4,'Tarifas Riego Agricola'!CL92,0))*(1+$BW$2)</f>
        <v>10.007899999999999</v>
      </c>
      <c r="CM12" s="58">
        <f>(IF('Carga de datos'!$C$16=1,'Tarifas Riego Agricola'!CM32,0)+IF('Carga de datos'!$C$16=2,'Tarifas Riego Agricola'!CM52,0)+IF('Carga de datos'!$C$16=3,'Tarifas Riego Agricola'!CM72,0)+IF('Carga de datos'!$C$16=4,'Tarifas Riego Agricola'!CM92,0))*(1+$BW$2)</f>
        <v>10.007899999999999</v>
      </c>
      <c r="CN12" s="58">
        <f>(IF('Carga de datos'!$C$16=1,'Tarifas Riego Agricola'!CN32,0)+IF('Carga de datos'!$C$16=2,'Tarifas Riego Agricola'!CN52,0)+IF('Carga de datos'!$C$16=3,'Tarifas Riego Agricola'!CN72,0)+IF('Carga de datos'!$C$16=4,'Tarifas Riego Agricola'!CN92,0))*(1+$BW$2)</f>
        <v>10.007899999999999</v>
      </c>
      <c r="CO12" s="58">
        <f>(IF('Carga de datos'!$C$16=1,'Tarifas Riego Agricola'!CO32,0)+IF('Carga de datos'!$C$16=2,'Tarifas Riego Agricola'!CO52,0)+IF('Carga de datos'!$C$16=3,'Tarifas Riego Agricola'!CO72,0)+IF('Carga de datos'!$C$16=4,'Tarifas Riego Agricola'!CO92,0))*(1+$BW$2)</f>
        <v>10.007899999999999</v>
      </c>
      <c r="CP12" s="58">
        <f>(IF('Carga de datos'!$C$16=1,'Tarifas Riego Agricola'!CP32,0)+IF('Carga de datos'!$C$16=2,'Tarifas Riego Agricola'!CP52,0)+IF('Carga de datos'!$C$16=3,'Tarifas Riego Agricola'!CP72,0)+IF('Carga de datos'!$C$16=4,'Tarifas Riego Agricola'!CP92,0))*(1+$BW$2)</f>
        <v>10.007899999999999</v>
      </c>
      <c r="CQ12" s="58">
        <f>(IF('Carga de datos'!$C$16=1,'Tarifas Riego Agricola'!CQ32,0)+IF('Carga de datos'!$C$16=2,'Tarifas Riego Agricola'!CQ52,0)+IF('Carga de datos'!$C$16=3,'Tarifas Riego Agricola'!CQ72,0)+IF('Carga de datos'!$C$16=4,'Tarifas Riego Agricola'!CQ92,0))*(1+$BW$2)</f>
        <v>10.007899999999999</v>
      </c>
      <c r="CR12" s="58">
        <f>(IF('Carga de datos'!$C$16=1,'Tarifas Riego Agricola'!CR32,0)+IF('Carga de datos'!$C$16=2,'Tarifas Riego Agricola'!CR52,0)+IF('Carga de datos'!$C$16=3,'Tarifas Riego Agricola'!CR72,0)+IF('Carga de datos'!$C$16=4,'Tarifas Riego Agricola'!CR92,0))*(1+$BW$2)</f>
        <v>10.007899999999999</v>
      </c>
      <c r="CS12" s="58">
        <f>(IF('Carga de datos'!$C$16=1,'Tarifas Riego Agricola'!CS32,0)+IF('Carga de datos'!$C$16=2,'Tarifas Riego Agricola'!CS52,0)+IF('Carga de datos'!$C$16=3,'Tarifas Riego Agricola'!CS72,0)+IF('Carga de datos'!$C$16=4,'Tarifas Riego Agricola'!CS92,0))*(1+$BW$2)</f>
        <v>10.007899999999999</v>
      </c>
      <c r="CT12" s="58">
        <f>(IF('Carga de datos'!$C$16=1,'Tarifas Riego Agricola'!CT32,0)+IF('Carga de datos'!$C$16=2,'Tarifas Riego Agricola'!CT52,0)+IF('Carga de datos'!$C$16=3,'Tarifas Riego Agricola'!CT72,0)+IF('Carga de datos'!$C$16=4,'Tarifas Riego Agricola'!CT92,0))*(1+$BW$2)</f>
        <v>10.007899999999999</v>
      </c>
    </row>
    <row r="13" spans="1:98" s="55" customFormat="1" x14ac:dyDescent="0.25">
      <c r="A13" t="s">
        <v>1</v>
      </c>
      <c r="B13" s="56"/>
      <c r="C13" s="56"/>
      <c r="D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8">
        <f>IF('Carga de datos'!$C$16=1,'Tarifas Riego Agricola'!AM33,0)+IF('Carga de datos'!$C$16=2,'Tarifas Riego Agricola'!AM53,0)+IF('Carga de datos'!$C$16=3,'Tarifas Riego Agricola'!AM73,0)+IF('Carga de datos'!$C$16=4,'Tarifas Riego Agricola'!AM93,0)</f>
        <v>1.4409924827378682</v>
      </c>
      <c r="AN13" s="58">
        <f>IF('Carga de datos'!$C$16=1,'Tarifas Riego Agricola'!AN33,0)+IF('Carga de datos'!$C$16=2,'Tarifas Riego Agricola'!AN53,0)+IF('Carga de datos'!$C$16=3,'Tarifas Riego Agricola'!AN73,0)+IF('Carga de datos'!$C$16=4,'Tarifas Riego Agricola'!AN93,0)</f>
        <v>1.5634999999999999</v>
      </c>
      <c r="AO13" s="58">
        <f>IF('Carga de datos'!$C$16=1,'Tarifas Riego Agricola'!AO33,0)+IF('Carga de datos'!$C$16=2,'Tarifas Riego Agricola'!AO53,0)+IF('Carga de datos'!$C$16=3,'Tarifas Riego Agricola'!AO73,0)+IF('Carga de datos'!$C$16=4,'Tarifas Riego Agricola'!AO93,0)</f>
        <v>1.5634999999999999</v>
      </c>
      <c r="AP13" s="58">
        <f>IF('Carga de datos'!$C$16=1,'Tarifas Riego Agricola'!AP33,0)+IF('Carga de datos'!$C$16=2,'Tarifas Riego Agricola'!AP53,0)+IF('Carga de datos'!$C$16=3,'Tarifas Riego Agricola'!AP73,0)+IF('Carga de datos'!$C$16=4,'Tarifas Riego Agricola'!AP93,0)</f>
        <v>1.5634999999999999</v>
      </c>
      <c r="AQ13" s="58">
        <f>IF('Carga de datos'!$C$16=1,'Tarifas Riego Agricola'!AQ33,0)+IF('Carga de datos'!$C$16=2,'Tarifas Riego Agricola'!AQ53,0)+IF('Carga de datos'!$C$16=3,'Tarifas Riego Agricola'!AQ73,0)+IF('Carga de datos'!$C$16=4,'Tarifas Riego Agricola'!AQ93,0)</f>
        <v>1.5634999999999999</v>
      </c>
      <c r="AR13" s="58">
        <f>IF('Carga de datos'!$C$16=1,'Tarifas Riego Agricola'!AR33,0)+IF('Carga de datos'!$C$16=2,'Tarifas Riego Agricola'!AR53,0)+IF('Carga de datos'!$C$16=3,'Tarifas Riego Agricola'!AR73,0)+IF('Carga de datos'!$C$16=4,'Tarifas Riego Agricola'!AR93,0)</f>
        <v>1.5634999999999999</v>
      </c>
      <c r="AS13" s="58">
        <f>IF('Carga de datos'!$C$16=1,'Tarifas Riego Agricola'!AS33,0)+IF('Carga de datos'!$C$16=2,'Tarifas Riego Agricola'!AS53,0)+IF('Carga de datos'!$C$16=3,'Tarifas Riego Agricola'!AS73,0)+IF('Carga de datos'!$C$16=4,'Tarifas Riego Agricola'!AS93,0)</f>
        <v>1.5634999999999999</v>
      </c>
      <c r="AT13" s="58">
        <f>IF('Carga de datos'!$C$16=1,'Tarifas Riego Agricola'!AT33,0)+IF('Carga de datos'!$C$16=2,'Tarifas Riego Agricola'!AT53,0)+IF('Carga de datos'!$C$16=3,'Tarifas Riego Agricola'!AT73,0)+IF('Carga de datos'!$C$16=4,'Tarifas Riego Agricola'!AT93,0)</f>
        <v>1.9621924999999998</v>
      </c>
      <c r="AU13" s="58">
        <f>IF('Carga de datos'!$C$16=1,'Tarifas Riego Agricola'!AU33,0)+IF('Carga de datos'!$C$16=2,'Tarifas Riego Agricola'!AU53,0)+IF('Carga de datos'!$C$16=3,'Tarifas Riego Agricola'!AU73,0)+IF('Carga de datos'!$C$16=4,'Tarifas Riego Agricola'!AU93,0)</f>
        <v>1.9621924999999998</v>
      </c>
      <c r="AV13" s="58">
        <f>IF('Carga de datos'!$C$16=1,'Tarifas Riego Agricola'!AV33,0)+IF('Carga de datos'!$C$16=2,'Tarifas Riego Agricola'!AV53,0)+IF('Carga de datos'!$C$16=3,'Tarifas Riego Agricola'!AV73,0)+IF('Carga de datos'!$C$16=4,'Tarifas Riego Agricola'!AV93,0)</f>
        <v>1.9621924999999998</v>
      </c>
      <c r="AW13" s="58">
        <f>IF('Carga de datos'!$C$16=1,'Tarifas Riego Agricola'!AW33,0)+IF('Carga de datos'!$C$16=2,'Tarifas Riego Agricola'!AW53,0)+IF('Carga de datos'!$C$16=3,'Tarifas Riego Agricola'!AW73,0)+IF('Carga de datos'!$C$16=4,'Tarifas Riego Agricola'!AW93,0)</f>
        <v>1.9621924999999998</v>
      </c>
      <c r="AX13" s="58">
        <f>IF('Carga de datos'!$C$16=1,'Tarifas Riego Agricola'!AX33,0)+IF('Carga de datos'!$C$16=2,'Tarifas Riego Agricola'!AX53,0)+IF('Carga de datos'!$C$16=3,'Tarifas Riego Agricola'!AX73,0)+IF('Carga de datos'!$C$16=4,'Tarifas Riego Agricola'!AX93,0)</f>
        <v>1.9621924999999998</v>
      </c>
      <c r="AY13" s="58">
        <f>IF('Carga de datos'!$C$16=1,'Tarifas Riego Agricola'!AY33,0)+IF('Carga de datos'!$C$16=2,'Tarifas Riego Agricola'!AY53,0)+IF('Carga de datos'!$C$16=3,'Tarifas Riego Agricola'!AY73,0)+IF('Carga de datos'!$C$16=4,'Tarifas Riego Agricola'!AY93,0)</f>
        <v>1.9621924999999998</v>
      </c>
      <c r="AZ13" s="58">
        <f>IF('Carga de datos'!$C$16=1,'Tarifas Riego Agricola'!AZ33,0)+IF('Carga de datos'!$C$16=2,'Tarifas Riego Agricola'!AZ53,0)+IF('Carga de datos'!$C$16=3,'Tarifas Riego Agricola'!AZ73,0)+IF('Carga de datos'!$C$16=4,'Tarifas Riego Agricola'!AZ93,0)</f>
        <v>2.3883807109999999</v>
      </c>
      <c r="BA13" s="58">
        <f>IF('Carga de datos'!$C$16=1,'Tarifas Riego Agricola'!BA33,0)+IF('Carga de datos'!$C$16=2,'Tarifas Riego Agricola'!BA53,0)+IF('Carga de datos'!$C$16=3,'Tarifas Riego Agricola'!BA73,0)+IF('Carga de datos'!$C$16=4,'Tarifas Riego Agricola'!BA93,0)</f>
        <v>2.3883807109999999</v>
      </c>
      <c r="BB13" s="58">
        <f>IF('Carga de datos'!$C$16=1,'Tarifas Riego Agricola'!BB33,0)+IF('Carga de datos'!$C$16=2,'Tarifas Riego Agricola'!BB53,0)+IF('Carga de datos'!$C$16=3,'Tarifas Riego Agricola'!BB73,0)+IF('Carga de datos'!$C$16=4,'Tarifas Riego Agricola'!BB93,0)</f>
        <v>2.3883807109999999</v>
      </c>
      <c r="BC13" s="58">
        <f>IF('Carga de datos'!$C$16=1,'Tarifas Riego Agricola'!BC33,0)+IF('Carga de datos'!$C$16=2,'Tarifas Riego Agricola'!BC53,0)+IF('Carga de datos'!$C$16=3,'Tarifas Riego Agricola'!BC73,0)+IF('Carga de datos'!$C$16=4,'Tarifas Riego Agricola'!BC93,0)</f>
        <v>2.4982000000000002</v>
      </c>
      <c r="BD13" s="58">
        <f>IF('Carga de datos'!$C$16=1,'Tarifas Riego Agricola'!BD33,0)+IF('Carga de datos'!$C$16=2,'Tarifas Riego Agricola'!BD53,0)+IF('Carga de datos'!$C$16=3,'Tarifas Riego Agricola'!BD73,0)+IF('Carga de datos'!$C$16=4,'Tarifas Riego Agricola'!BD93,0)</f>
        <v>2.4982000000000002</v>
      </c>
      <c r="BE13" s="58">
        <f>IF('Carga de datos'!$C$16=1,'Tarifas Riego Agricola'!BE33,0)+IF('Carga de datos'!$C$16=2,'Tarifas Riego Agricola'!BE53,0)+IF('Carga de datos'!$C$16=3,'Tarifas Riego Agricola'!BE73,0)+IF('Carga de datos'!$C$16=4,'Tarifas Riego Agricola'!BE93,0)</f>
        <v>3.0104000000000002</v>
      </c>
      <c r="BF13" s="58">
        <f>IF('Carga de datos'!$C$16=1,'Tarifas Riego Agricola'!BF33,0)+IF('Carga de datos'!$C$16=2,'Tarifas Riego Agricola'!BF53,0)+IF('Carga de datos'!$C$16=3,'Tarifas Riego Agricola'!BF73,0)+IF('Carga de datos'!$C$16=4,'Tarifas Riego Agricola'!BF93,0)</f>
        <v>3.0104000000000002</v>
      </c>
      <c r="BG13" s="58">
        <f>IF('Carga de datos'!$C$16=1,'Tarifas Riego Agricola'!BG33,0)+IF('Carga de datos'!$C$16=2,'Tarifas Riego Agricola'!BG53,0)+IF('Carga de datos'!$C$16=3,'Tarifas Riego Agricola'!BG73,0)+IF('Carga de datos'!$C$16=4,'Tarifas Riego Agricola'!BG93,0)</f>
        <v>3.0104000000000002</v>
      </c>
      <c r="BH13" s="58">
        <f>IF('Carga de datos'!$C$16=1,'Tarifas Riego Agricola'!BH33,0)+IF('Carga de datos'!$C$16=2,'Tarifas Riego Agricola'!BH53,0)+IF('Carga de datos'!$C$16=3,'Tarifas Riego Agricola'!BH73,0)+IF('Carga de datos'!$C$16=4,'Tarifas Riego Agricola'!BH93,0)</f>
        <v>3.0104000000000002</v>
      </c>
      <c r="BI13" s="58">
        <f>IF('Carga de datos'!$C$16=1,'Tarifas Riego Agricola'!BI33,0)+IF('Carga de datos'!$C$16=2,'Tarifas Riego Agricola'!BI53,0)+IF('Carga de datos'!$C$16=3,'Tarifas Riego Agricola'!BI73,0)+IF('Carga de datos'!$C$16=4,'Tarifas Riego Agricola'!BI93,0)</f>
        <v>3.0104000000000002</v>
      </c>
      <c r="BJ13" s="58">
        <f>IF('Carga de datos'!$C$16=1,'Tarifas Riego Agricola'!BJ33,0)+IF('Carga de datos'!$C$16=2,'Tarifas Riego Agricola'!BJ53,0)+IF('Carga de datos'!$C$16=3,'Tarifas Riego Agricola'!BJ73,0)+IF('Carga de datos'!$C$16=4,'Tarifas Riego Agricola'!BJ93,0)</f>
        <v>3.0104000000000002</v>
      </c>
      <c r="BK13" s="58">
        <f>IF('Carga de datos'!$C$16=1,'Tarifas Riego Agricola'!BK33,0)+IF('Carga de datos'!$C$16=2,'Tarifas Riego Agricola'!BK53,0)+IF('Carga de datos'!$C$16=3,'Tarifas Riego Agricola'!BK73,0)+IF('Carga de datos'!$C$16=4,'Tarifas Riego Agricola'!BK93,0)</f>
        <v>3.0104000000000002</v>
      </c>
      <c r="BL13" s="58">
        <f>IF('Carga de datos'!$C$16=1,'Tarifas Riego Agricola'!BL33,0)+IF('Carga de datos'!$C$16=2,'Tarifas Riego Agricola'!BL53,0)+IF('Carga de datos'!$C$16=3,'Tarifas Riego Agricola'!BL73,0)+IF('Carga de datos'!$C$16=4,'Tarifas Riego Agricola'!BL93,0)</f>
        <v>3.0104000000000002</v>
      </c>
      <c r="BM13" s="58">
        <f>IF('Carga de datos'!$C$16=1,'Tarifas Riego Agricola'!BM33,0)+IF('Carga de datos'!$C$16=2,'Tarifas Riego Agricola'!BM53,0)+IF('Carga de datos'!$C$16=3,'Tarifas Riego Agricola'!BM73,0)+IF('Carga de datos'!$C$16=4,'Tarifas Riego Agricola'!BM93,0)</f>
        <v>3.0104000000000002</v>
      </c>
      <c r="BN13" s="58">
        <f>IF('Carga de datos'!$C$16=1,'Tarifas Riego Agricola'!BN33,0)+IF('Carga de datos'!$C$16=2,'Tarifas Riego Agricola'!BN53,0)+IF('Carga de datos'!$C$16=3,'Tarifas Riego Agricola'!BN73,0)+IF('Carga de datos'!$C$16=4,'Tarifas Riego Agricola'!BN93,0)</f>
        <v>3.0104000000000002</v>
      </c>
      <c r="BO13" s="58">
        <f>IF('Carga de datos'!$C$16=1,'Tarifas Riego Agricola'!BO33,0)+IF('Carga de datos'!$C$16=2,'Tarifas Riego Agricola'!BO53,0)+IF('Carga de datos'!$C$16=3,'Tarifas Riego Agricola'!BO73,0)+IF('Carga de datos'!$C$16=4,'Tarifas Riego Agricola'!BO93,0)</f>
        <v>3.0104000000000002</v>
      </c>
      <c r="BP13" s="58">
        <f>IF('Carga de datos'!$C$16=1,'Tarifas Riego Agricola'!BP33,0)+IF('Carga de datos'!$C$16=2,'Tarifas Riego Agricola'!BP53,0)+IF('Carga de datos'!$C$16=3,'Tarifas Riego Agricola'!BP73,0)+IF('Carga de datos'!$C$16=4,'Tarifas Riego Agricola'!BP93,0)</f>
        <v>3.0104000000000002</v>
      </c>
      <c r="BQ13" s="58">
        <f>IF('Carga de datos'!$C$16=1,'Tarifas Riego Agricola'!BQ33,0)+IF('Carga de datos'!$C$16=2,'Tarifas Riego Agricola'!BQ53,0)+IF('Carga de datos'!$C$16=3,'Tarifas Riego Agricola'!BQ73,0)+IF('Carga de datos'!$C$16=4,'Tarifas Riego Agricola'!BQ93,0)</f>
        <v>3.0104000000000002</v>
      </c>
      <c r="BR13" s="58">
        <f>IF('Carga de datos'!$C$16=1,'Tarifas Riego Agricola'!BR33,0)+IF('Carga de datos'!$C$16=2,'Tarifas Riego Agricola'!BR53,0)+IF('Carga de datos'!$C$16=3,'Tarifas Riego Agricola'!BR73,0)+IF('Carga de datos'!$C$16=4,'Tarifas Riego Agricola'!BR93,0)</f>
        <v>3.0104000000000002</v>
      </c>
      <c r="BS13" s="58">
        <f>IF('Carga de datos'!$C$16=1,'Tarifas Riego Agricola'!BS33,0)+IF('Carga de datos'!$C$16=2,'Tarifas Riego Agricola'!BS53,0)+IF('Carga de datos'!$C$16=3,'Tarifas Riego Agricola'!BS73,0)+IF('Carga de datos'!$C$16=4,'Tarifas Riego Agricola'!BS93,0)</f>
        <v>3.0104000000000002</v>
      </c>
      <c r="BT13" s="58">
        <f>IF('Carga de datos'!$C$16=1,'Tarifas Riego Agricola'!BT33,0)+IF('Carga de datos'!$C$16=2,'Tarifas Riego Agricola'!BT53,0)+IF('Carga de datos'!$C$16=3,'Tarifas Riego Agricola'!BT73,0)+IF('Carga de datos'!$C$16=4,'Tarifas Riego Agricola'!BT93,0)</f>
        <v>3.0104000000000002</v>
      </c>
      <c r="BU13" s="58">
        <f>IF('Carga de datos'!$C$16=1,'Tarifas Riego Agricola'!BU33,0)+IF('Carga de datos'!$C$16=2,'Tarifas Riego Agricola'!BU53,0)+IF('Carga de datos'!$C$16=3,'Tarifas Riego Agricola'!BU73,0)+IF('Carga de datos'!$C$16=4,'Tarifas Riego Agricola'!BU93,0)</f>
        <v>3.0104000000000002</v>
      </c>
      <c r="BV13" s="58">
        <f>IF('Carga de datos'!$C$16=1,'Tarifas Riego Agricola'!BV33,0)+IF('Carga de datos'!$C$16=2,'Tarifas Riego Agricola'!BV53,0)+IF('Carga de datos'!$C$16=3,'Tarifas Riego Agricola'!BV73,0)+IF('Carga de datos'!$C$16=4,'Tarifas Riego Agricola'!BV93,0)</f>
        <v>3.0104000000000002</v>
      </c>
      <c r="BW13" s="58">
        <f>(IF('Carga de datos'!$C$16=1,'Tarifas Riego Agricola'!BW33,0)+IF('Carga de datos'!$C$16=2,'Tarifas Riego Agricola'!BW53,0)+IF('Carga de datos'!$C$16=3,'Tarifas Riego Agricola'!BW73,0)+IF('Carga de datos'!$C$16=4,'Tarifas Riego Agricola'!BW93,0))*(1+$BW$2)</f>
        <v>3.8172000000000001</v>
      </c>
      <c r="BX13" s="58">
        <f>(IF('Carga de datos'!$C$16=1,'Tarifas Riego Agricola'!BX33,0)+IF('Carga de datos'!$C$16=2,'Tarifas Riego Agricola'!BX53,0)+IF('Carga de datos'!$C$16=3,'Tarifas Riego Agricola'!BX73,0)+IF('Carga de datos'!$C$16=4,'Tarifas Riego Agricola'!BX93,0))*(1+$BW$2)</f>
        <v>3.8172000000000001</v>
      </c>
      <c r="BY13" s="58">
        <f>(IF('Carga de datos'!$C$16=1,'Tarifas Riego Agricola'!BY33,0)+IF('Carga de datos'!$C$16=2,'Tarifas Riego Agricola'!BY53,0)+IF('Carga de datos'!$C$16=3,'Tarifas Riego Agricola'!BY73,0)+IF('Carga de datos'!$C$16=4,'Tarifas Riego Agricola'!BY93,0))*(1+$BW$2)</f>
        <v>3.8172000000000001</v>
      </c>
      <c r="BZ13" s="58">
        <f>(IF('Carga de datos'!$C$16=1,'Tarifas Riego Agricola'!BZ33,0)+IF('Carga de datos'!$C$16=2,'Tarifas Riego Agricola'!BZ53,0)+IF('Carga de datos'!$C$16=3,'Tarifas Riego Agricola'!BZ73,0)+IF('Carga de datos'!$C$16=4,'Tarifas Riego Agricola'!BZ93,0))*(1+$BW$2)</f>
        <v>3.8172000000000001</v>
      </c>
      <c r="CA13" s="58">
        <f>(IF('Carga de datos'!$C$16=1,'Tarifas Riego Agricola'!CA33,0)+IF('Carga de datos'!$C$16=2,'Tarifas Riego Agricola'!CA53,0)+IF('Carga de datos'!$C$16=3,'Tarifas Riego Agricola'!CA73,0)+IF('Carga de datos'!$C$16=4,'Tarifas Riego Agricola'!CA93,0))*(1+$BW$2)</f>
        <v>3.9317000000000002</v>
      </c>
      <c r="CB13" s="58">
        <f>(IF('Carga de datos'!$C$16=1,'Tarifas Riego Agricola'!CB33,0)+IF('Carga de datos'!$C$16=2,'Tarifas Riego Agricola'!CB53,0)+IF('Carga de datos'!$C$16=3,'Tarifas Riego Agricola'!CB73,0)+IF('Carga de datos'!$C$16=4,'Tarifas Riego Agricola'!CB93,0))*(1+$BW$2)</f>
        <v>3.9317000000000002</v>
      </c>
      <c r="CC13" s="58">
        <f>(IF('Carga de datos'!$C$16=1,'Tarifas Riego Agricola'!CC33,0)+IF('Carga de datos'!$C$16=2,'Tarifas Riego Agricola'!CC53,0)+IF('Carga de datos'!$C$16=3,'Tarifas Riego Agricola'!CC73,0)+IF('Carga de datos'!$C$16=4,'Tarifas Riego Agricola'!CC93,0))*(1+$BW$2)</f>
        <v>3.9317000000000002</v>
      </c>
      <c r="CD13" s="58">
        <f>(IF('Carga de datos'!$C$16=1,'Tarifas Riego Agricola'!CD33,0)+IF('Carga de datos'!$C$16=2,'Tarifas Riego Agricola'!CD53,0)+IF('Carga de datos'!$C$16=3,'Tarifas Riego Agricola'!CD73,0)+IF('Carga de datos'!$C$16=4,'Tarifas Riego Agricola'!CD93,0))*(1+$BW$2)</f>
        <v>3.9317000000000002</v>
      </c>
      <c r="CE13" s="58">
        <f>(IF('Carga de datos'!$C$16=1,'Tarifas Riego Agricola'!CE33,0)+IF('Carga de datos'!$C$16=2,'Tarifas Riego Agricola'!CE53,0)+IF('Carga de datos'!$C$16=3,'Tarifas Riego Agricola'!CE73,0)+IF('Carga de datos'!$C$16=4,'Tarifas Riego Agricola'!CE93,0))*(1+$BW$2)</f>
        <v>3.9317000000000002</v>
      </c>
      <c r="CF13" s="58">
        <f>(IF('Carga de datos'!$C$16=1,'Tarifas Riego Agricola'!CF33,0)+IF('Carga de datos'!$C$16=2,'Tarifas Riego Agricola'!CF53,0)+IF('Carga de datos'!$C$16=3,'Tarifas Riego Agricola'!CF73,0)+IF('Carga de datos'!$C$16=4,'Tarifas Riego Agricola'!CF93,0))*(1+$BW$2)</f>
        <v>3.9317000000000002</v>
      </c>
      <c r="CG13" s="58">
        <f>(IF('Carga de datos'!$C$16=1,'Tarifas Riego Agricola'!CG33,0)+IF('Carga de datos'!$C$16=2,'Tarifas Riego Agricola'!CG53,0)+IF('Carga de datos'!$C$16=3,'Tarifas Riego Agricola'!CG73,0)+IF('Carga de datos'!$C$16=4,'Tarifas Riego Agricola'!CG93,0))*(1+$BW$2)</f>
        <v>3.9317000000000002</v>
      </c>
      <c r="CH13" s="58">
        <f>(IF('Carga de datos'!$C$16=1,'Tarifas Riego Agricola'!CH33,0)+IF('Carga de datos'!$C$16=2,'Tarifas Riego Agricola'!CH53,0)+IF('Carga de datos'!$C$16=3,'Tarifas Riego Agricola'!CH73,0)+IF('Carga de datos'!$C$16=4,'Tarifas Riego Agricola'!CH93,0))*(1+$BW$2)</f>
        <v>3.9317000000000002</v>
      </c>
      <c r="CI13" s="58">
        <f>(IF('Carga de datos'!$C$16=1,'Tarifas Riego Agricola'!CI33,0)+IF('Carga de datos'!$C$16=2,'Tarifas Riego Agricola'!CI53,0)+IF('Carga de datos'!$C$16=3,'Tarifas Riego Agricola'!CI73,0)+IF('Carga de datos'!$C$16=4,'Tarifas Riego Agricola'!CI93,0))*(1+$BW$2)</f>
        <v>3.9317000000000002</v>
      </c>
      <c r="CJ13" s="58">
        <f>(IF('Carga de datos'!$C$16=1,'Tarifas Riego Agricola'!CJ33,0)+IF('Carga de datos'!$C$16=2,'Tarifas Riego Agricola'!CJ53,0)+IF('Carga de datos'!$C$16=3,'Tarifas Riego Agricola'!CJ73,0)+IF('Carga de datos'!$C$16=4,'Tarifas Riego Agricola'!CJ93,0))*(1+$BW$2)</f>
        <v>3.9317000000000002</v>
      </c>
      <c r="CK13" s="58">
        <f>(IF('Carga de datos'!$C$16=1,'Tarifas Riego Agricola'!CK33,0)+IF('Carga de datos'!$C$16=2,'Tarifas Riego Agricola'!CK53,0)+IF('Carga de datos'!$C$16=3,'Tarifas Riego Agricola'!CK73,0)+IF('Carga de datos'!$C$16=4,'Tarifas Riego Agricola'!CK93,0))*(1+$BW$2)</f>
        <v>3.9317000000000002</v>
      </c>
      <c r="CL13" s="58">
        <f>(IF('Carga de datos'!$C$16=1,'Tarifas Riego Agricola'!CL33,0)+IF('Carga de datos'!$C$16=2,'Tarifas Riego Agricola'!CL53,0)+IF('Carga de datos'!$C$16=3,'Tarifas Riego Agricola'!CL73,0)+IF('Carga de datos'!$C$16=4,'Tarifas Riego Agricola'!CL93,0))*(1+$BW$2)</f>
        <v>3.9317000000000002</v>
      </c>
      <c r="CM13" s="58">
        <f>(IF('Carga de datos'!$C$16=1,'Tarifas Riego Agricola'!CM33,0)+IF('Carga de datos'!$C$16=2,'Tarifas Riego Agricola'!CM53,0)+IF('Carga de datos'!$C$16=3,'Tarifas Riego Agricola'!CM73,0)+IF('Carga de datos'!$C$16=4,'Tarifas Riego Agricola'!CM93,0))*(1+$BW$2)</f>
        <v>3.9317000000000002</v>
      </c>
      <c r="CN13" s="58">
        <f>(IF('Carga de datos'!$C$16=1,'Tarifas Riego Agricola'!CN33,0)+IF('Carga de datos'!$C$16=2,'Tarifas Riego Agricola'!CN53,0)+IF('Carga de datos'!$C$16=3,'Tarifas Riego Agricola'!CN73,0)+IF('Carga de datos'!$C$16=4,'Tarifas Riego Agricola'!CN93,0))*(1+$BW$2)</f>
        <v>3.9317000000000002</v>
      </c>
      <c r="CO13" s="58">
        <f>(IF('Carga de datos'!$C$16=1,'Tarifas Riego Agricola'!CO33,0)+IF('Carga de datos'!$C$16=2,'Tarifas Riego Agricola'!CO53,0)+IF('Carga de datos'!$C$16=3,'Tarifas Riego Agricola'!CO73,0)+IF('Carga de datos'!$C$16=4,'Tarifas Riego Agricola'!CO93,0))*(1+$BW$2)</f>
        <v>3.9317000000000002</v>
      </c>
      <c r="CP13" s="58">
        <f>(IF('Carga de datos'!$C$16=1,'Tarifas Riego Agricola'!CP33,0)+IF('Carga de datos'!$C$16=2,'Tarifas Riego Agricola'!CP53,0)+IF('Carga de datos'!$C$16=3,'Tarifas Riego Agricola'!CP73,0)+IF('Carga de datos'!$C$16=4,'Tarifas Riego Agricola'!CP93,0))*(1+$BW$2)</f>
        <v>3.9317000000000002</v>
      </c>
      <c r="CQ13" s="58">
        <f>(IF('Carga de datos'!$C$16=1,'Tarifas Riego Agricola'!CQ33,0)+IF('Carga de datos'!$C$16=2,'Tarifas Riego Agricola'!CQ53,0)+IF('Carga de datos'!$C$16=3,'Tarifas Riego Agricola'!CQ73,0)+IF('Carga de datos'!$C$16=4,'Tarifas Riego Agricola'!CQ93,0))*(1+$BW$2)</f>
        <v>3.9317000000000002</v>
      </c>
      <c r="CR13" s="58">
        <f>(IF('Carga de datos'!$C$16=1,'Tarifas Riego Agricola'!CR33,0)+IF('Carga de datos'!$C$16=2,'Tarifas Riego Agricola'!CR53,0)+IF('Carga de datos'!$C$16=3,'Tarifas Riego Agricola'!CR73,0)+IF('Carga de datos'!$C$16=4,'Tarifas Riego Agricola'!CR93,0))*(1+$BW$2)</f>
        <v>3.9317000000000002</v>
      </c>
      <c r="CS13" s="58">
        <f>(IF('Carga de datos'!$C$16=1,'Tarifas Riego Agricola'!CS33,0)+IF('Carga de datos'!$C$16=2,'Tarifas Riego Agricola'!CS53,0)+IF('Carga de datos'!$C$16=3,'Tarifas Riego Agricola'!CS73,0)+IF('Carga de datos'!$C$16=4,'Tarifas Riego Agricola'!CS93,0))*(1+$BW$2)</f>
        <v>3.9317000000000002</v>
      </c>
      <c r="CT13" s="58">
        <f>(IF('Carga de datos'!$C$16=1,'Tarifas Riego Agricola'!CT33,0)+IF('Carga de datos'!$C$16=2,'Tarifas Riego Agricola'!CT53,0)+IF('Carga de datos'!$C$16=3,'Tarifas Riego Agricola'!CT73,0)+IF('Carga de datos'!$C$16=4,'Tarifas Riego Agricola'!CT93,0))*(1+$BW$2)</f>
        <v>3.9317000000000002</v>
      </c>
    </row>
    <row r="14" spans="1:98" s="55" customFormat="1" x14ac:dyDescent="0.25">
      <c r="A14" s="32" t="s">
        <v>27</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8"/>
      <c r="CI14" s="58"/>
      <c r="CJ14" s="58"/>
      <c r="CK14" s="58"/>
      <c r="CL14" s="58"/>
      <c r="CM14" s="58"/>
      <c r="CN14" s="58"/>
      <c r="CO14" s="58"/>
      <c r="CP14" s="58"/>
      <c r="CQ14" s="58"/>
      <c r="CR14" s="58"/>
      <c r="CS14" s="58"/>
      <c r="CT14" s="58"/>
    </row>
    <row r="15" spans="1:98" s="55" customFormat="1" x14ac:dyDescent="0.25">
      <c r="A15" s="27" t="s">
        <v>42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8"/>
      <c r="CI15" s="58"/>
      <c r="CJ15" s="58"/>
      <c r="CK15" s="58"/>
      <c r="CL15" s="58"/>
      <c r="CM15" s="58"/>
      <c r="CN15" s="58"/>
      <c r="CO15" s="58"/>
      <c r="CP15" s="58"/>
      <c r="CQ15" s="58"/>
      <c r="CR15" s="58"/>
      <c r="CS15" s="58"/>
      <c r="CT15" s="58"/>
    </row>
    <row r="16" spans="1:98" s="55" customFormat="1" x14ac:dyDescent="0.25">
      <c r="A16" t="s">
        <v>0</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8">
        <f>IF('Carga de datos'!$C$16=1,'Tarifas Riego Agricola'!AM36,0)+IF('Carga de datos'!$C$16=2,'Tarifas Riego Agricola'!AM56,0)+IF('Carga de datos'!$C$16=3,'Tarifas Riego Agricola'!AM76,0)+IF('Carga de datos'!$C$16=4,'Tarifas Riego Agricola'!AM96,0)</f>
        <v>1.0070950933422795</v>
      </c>
      <c r="AN16" s="58">
        <f>IF('Carga de datos'!$C$16=1,'Tarifas Riego Agricola'!AN36,0)+IF('Carga de datos'!$C$16=2,'Tarifas Riego Agricola'!AN56,0)+IF('Carga de datos'!$C$16=3,'Tarifas Riego Agricola'!AN76,0)+IF('Carga de datos'!$C$16=4,'Tarifas Riego Agricola'!AN96,0)</f>
        <v>1.0927</v>
      </c>
      <c r="AO16" s="58">
        <f>IF('Carga de datos'!$C$16=1,'Tarifas Riego Agricola'!AO36,0)+IF('Carga de datos'!$C$16=2,'Tarifas Riego Agricola'!AO56,0)+IF('Carga de datos'!$C$16=3,'Tarifas Riego Agricola'!AO76,0)+IF('Carga de datos'!$C$16=4,'Tarifas Riego Agricola'!AO96,0)</f>
        <v>1.0927</v>
      </c>
      <c r="AP16" s="58">
        <f>IF('Carga de datos'!$C$16=1,'Tarifas Riego Agricola'!AP36,0)+IF('Carga de datos'!$C$16=2,'Tarifas Riego Agricola'!AP56,0)+IF('Carga de datos'!$C$16=3,'Tarifas Riego Agricola'!AP76,0)+IF('Carga de datos'!$C$16=4,'Tarifas Riego Agricola'!AP96,0)</f>
        <v>1.0927</v>
      </c>
      <c r="AQ16" s="58">
        <f>IF('Carga de datos'!$C$16=1,'Tarifas Riego Agricola'!AQ36,0)+IF('Carga de datos'!$C$16=2,'Tarifas Riego Agricola'!AQ56,0)+IF('Carga de datos'!$C$16=3,'Tarifas Riego Agricola'!AQ76,0)+IF('Carga de datos'!$C$16=4,'Tarifas Riego Agricola'!AQ96,0)</f>
        <v>1.0927</v>
      </c>
      <c r="AR16" s="58">
        <f>IF('Carga de datos'!$C$16=1,'Tarifas Riego Agricola'!AR36,0)+IF('Carga de datos'!$C$16=2,'Tarifas Riego Agricola'!AR56,0)+IF('Carga de datos'!$C$16=3,'Tarifas Riego Agricola'!AR76,0)+IF('Carga de datos'!$C$16=4,'Tarifas Riego Agricola'!AR96,0)</f>
        <v>1.0927</v>
      </c>
      <c r="AS16" s="58">
        <f>IF('Carga de datos'!$C$16=1,'Tarifas Riego Agricola'!AS36,0)+IF('Carga de datos'!$C$16=2,'Tarifas Riego Agricola'!AS56,0)+IF('Carga de datos'!$C$16=3,'Tarifas Riego Agricola'!AS76,0)+IF('Carga de datos'!$C$16=4,'Tarifas Riego Agricola'!AS96,0)</f>
        <v>1.0927</v>
      </c>
      <c r="AT16" s="58">
        <f>IF('Carga de datos'!$C$16=1,'Tarifas Riego Agricola'!AT36,0)+IF('Carga de datos'!$C$16=2,'Tarifas Riego Agricola'!AT56,0)+IF('Carga de datos'!$C$16=3,'Tarifas Riego Agricola'!AT76,0)+IF('Carga de datos'!$C$16=4,'Tarifas Riego Agricola'!AT96,0)</f>
        <v>1.3713384999999998</v>
      </c>
      <c r="AU16" s="58">
        <f>IF('Carga de datos'!$C$16=1,'Tarifas Riego Agricola'!AU36,0)+IF('Carga de datos'!$C$16=2,'Tarifas Riego Agricola'!AU56,0)+IF('Carga de datos'!$C$16=3,'Tarifas Riego Agricola'!AU76,0)+IF('Carga de datos'!$C$16=4,'Tarifas Riego Agricola'!AU96,0)</f>
        <v>1.3713384999999998</v>
      </c>
      <c r="AV16" s="58">
        <f>IF('Carga de datos'!$C$16=1,'Tarifas Riego Agricola'!AV36,0)+IF('Carga de datos'!$C$16=2,'Tarifas Riego Agricola'!AV56,0)+IF('Carga de datos'!$C$16=3,'Tarifas Riego Agricola'!AV76,0)+IF('Carga de datos'!$C$16=4,'Tarifas Riego Agricola'!AV96,0)</f>
        <v>1.3713384999999998</v>
      </c>
      <c r="AW16" s="58">
        <f>IF('Carga de datos'!$C$16=1,'Tarifas Riego Agricola'!AW36,0)+IF('Carga de datos'!$C$16=2,'Tarifas Riego Agricola'!AW56,0)+IF('Carga de datos'!$C$16=3,'Tarifas Riego Agricola'!AW76,0)+IF('Carga de datos'!$C$16=4,'Tarifas Riego Agricola'!AW96,0)</f>
        <v>1.3713384999999998</v>
      </c>
      <c r="AX16" s="58">
        <f>IF('Carga de datos'!$C$16=1,'Tarifas Riego Agricola'!AX36,0)+IF('Carga de datos'!$C$16=2,'Tarifas Riego Agricola'!AX56,0)+IF('Carga de datos'!$C$16=3,'Tarifas Riego Agricola'!AX76,0)+IF('Carga de datos'!$C$16=4,'Tarifas Riego Agricola'!AX96,0)</f>
        <v>1.3713384999999998</v>
      </c>
      <c r="AY16" s="58">
        <f>IF('Carga de datos'!$C$16=1,'Tarifas Riego Agricola'!AY36,0)+IF('Carga de datos'!$C$16=2,'Tarifas Riego Agricola'!AY56,0)+IF('Carga de datos'!$C$16=3,'Tarifas Riego Agricola'!AY76,0)+IF('Carga de datos'!$C$16=4,'Tarifas Riego Agricola'!AY96,0)</f>
        <v>1.3713384999999998</v>
      </c>
      <c r="AZ16" s="58">
        <f>IF('Carga de datos'!$C$16=1,'Tarifas Riego Agricola'!AZ36,0)+IF('Carga de datos'!$C$16=2,'Tarifas Riego Agricola'!AZ56,0)+IF('Carga de datos'!$C$16=3,'Tarifas Riego Agricola'!AZ76,0)+IF('Carga de datos'!$C$16=4,'Tarifas Riego Agricola'!AZ96,0)</f>
        <v>1.7823780166359997</v>
      </c>
      <c r="BA16" s="58">
        <f>IF('Carga de datos'!$C$16=1,'Tarifas Riego Agricola'!BA36,0)+IF('Carga de datos'!$C$16=2,'Tarifas Riego Agricola'!BA56,0)+IF('Carga de datos'!$C$16=3,'Tarifas Riego Agricola'!BA76,0)+IF('Carga de datos'!$C$16=4,'Tarifas Riego Agricola'!BA96,0)</f>
        <v>1.7823780166359997</v>
      </c>
      <c r="BB16" s="58">
        <f>IF('Carga de datos'!$C$16=1,'Tarifas Riego Agricola'!BB36,0)+IF('Carga de datos'!$C$16=2,'Tarifas Riego Agricola'!BB56,0)+IF('Carga de datos'!$C$16=3,'Tarifas Riego Agricola'!BB76,0)+IF('Carga de datos'!$C$16=4,'Tarifas Riego Agricola'!BB96,0)</f>
        <v>1.7823780166359997</v>
      </c>
      <c r="BC16" s="58">
        <f>IF('Carga de datos'!$C$16=1,'Tarifas Riego Agricola'!BC36,0)+IF('Carga de datos'!$C$16=2,'Tarifas Riego Agricola'!BC56,0)+IF('Carga de datos'!$C$16=3,'Tarifas Riego Agricola'!BC76,0)+IF('Carga de datos'!$C$16=4,'Tarifas Riego Agricola'!BC96,0)</f>
        <v>1.8955</v>
      </c>
      <c r="BD16" s="58">
        <f>IF('Carga de datos'!$C$16=1,'Tarifas Riego Agricola'!BD36,0)+IF('Carga de datos'!$C$16=2,'Tarifas Riego Agricola'!BD56,0)+IF('Carga de datos'!$C$16=3,'Tarifas Riego Agricola'!BD76,0)+IF('Carga de datos'!$C$16=4,'Tarifas Riego Agricola'!BD96,0)</f>
        <v>1.8955</v>
      </c>
      <c r="BE16" s="58">
        <f>IF('Carga de datos'!$C$16=1,'Tarifas Riego Agricola'!BE36,0)+IF('Carga de datos'!$C$16=2,'Tarifas Riego Agricola'!BE56,0)+IF('Carga de datos'!$C$16=3,'Tarifas Riego Agricola'!BE76,0)+IF('Carga de datos'!$C$16=4,'Tarifas Riego Agricola'!BE96,0)</f>
        <v>2.4318</v>
      </c>
      <c r="BF16" s="58">
        <f>IF('Carga de datos'!$C$16=1,'Tarifas Riego Agricola'!BF36,0)+IF('Carga de datos'!$C$16=2,'Tarifas Riego Agricola'!BF56,0)+IF('Carga de datos'!$C$16=3,'Tarifas Riego Agricola'!BF76,0)+IF('Carga de datos'!$C$16=4,'Tarifas Riego Agricola'!BF96,0)</f>
        <v>2.4318</v>
      </c>
      <c r="BG16" s="58">
        <f>IF('Carga de datos'!$C$16=1,'Tarifas Riego Agricola'!BG36,0)+IF('Carga de datos'!$C$16=2,'Tarifas Riego Agricola'!BG56,0)+IF('Carga de datos'!$C$16=3,'Tarifas Riego Agricola'!BG76,0)+IF('Carga de datos'!$C$16=4,'Tarifas Riego Agricola'!BG96,0)</f>
        <v>2.4318</v>
      </c>
      <c r="BH16" s="58">
        <f>IF('Carga de datos'!$C$16=1,'Tarifas Riego Agricola'!BH36,0)+IF('Carga de datos'!$C$16=2,'Tarifas Riego Agricola'!BH56,0)+IF('Carga de datos'!$C$16=3,'Tarifas Riego Agricola'!BH76,0)+IF('Carga de datos'!$C$16=4,'Tarifas Riego Agricola'!BH96,0)</f>
        <v>2.4318</v>
      </c>
      <c r="BI16" s="58">
        <f>IF('Carga de datos'!$C$16=1,'Tarifas Riego Agricola'!BI36,0)+IF('Carga de datos'!$C$16=2,'Tarifas Riego Agricola'!BI56,0)+IF('Carga de datos'!$C$16=3,'Tarifas Riego Agricola'!BI76,0)+IF('Carga de datos'!$C$16=4,'Tarifas Riego Agricola'!BI96,0)</f>
        <v>2.4318</v>
      </c>
      <c r="BJ16" s="58">
        <f>IF('Carga de datos'!$C$16=1,'Tarifas Riego Agricola'!BJ36,0)+IF('Carga de datos'!$C$16=2,'Tarifas Riego Agricola'!BJ56,0)+IF('Carga de datos'!$C$16=3,'Tarifas Riego Agricola'!BJ76,0)+IF('Carga de datos'!$C$16=4,'Tarifas Riego Agricola'!BJ96,0)</f>
        <v>2.4318</v>
      </c>
      <c r="BK16" s="58">
        <f>IF('Carga de datos'!$C$16=1,'Tarifas Riego Agricola'!BK36,0)+IF('Carga de datos'!$C$16=2,'Tarifas Riego Agricola'!BK56,0)+IF('Carga de datos'!$C$16=3,'Tarifas Riego Agricola'!BK76,0)+IF('Carga de datos'!$C$16=4,'Tarifas Riego Agricola'!BK96,0)</f>
        <v>2.4318</v>
      </c>
      <c r="BL16" s="58">
        <f>IF('Carga de datos'!$C$16=1,'Tarifas Riego Agricola'!BL36,0)+IF('Carga de datos'!$C$16=2,'Tarifas Riego Agricola'!BL56,0)+IF('Carga de datos'!$C$16=3,'Tarifas Riego Agricola'!BL76,0)+IF('Carga de datos'!$C$16=4,'Tarifas Riego Agricola'!BL96,0)</f>
        <v>2.4318</v>
      </c>
      <c r="BM16" s="58">
        <f>IF('Carga de datos'!$C$16=1,'Tarifas Riego Agricola'!BM36,0)+IF('Carga de datos'!$C$16=2,'Tarifas Riego Agricola'!BM56,0)+IF('Carga de datos'!$C$16=3,'Tarifas Riego Agricola'!BM76,0)+IF('Carga de datos'!$C$16=4,'Tarifas Riego Agricola'!BM96,0)</f>
        <v>2.4318</v>
      </c>
      <c r="BN16" s="58">
        <f>IF('Carga de datos'!$C$16=1,'Tarifas Riego Agricola'!BN36,0)+IF('Carga de datos'!$C$16=2,'Tarifas Riego Agricola'!BN56,0)+IF('Carga de datos'!$C$16=3,'Tarifas Riego Agricola'!BN76,0)+IF('Carga de datos'!$C$16=4,'Tarifas Riego Agricola'!BN96,0)</f>
        <v>2.4318</v>
      </c>
      <c r="BO16" s="58">
        <f>IF('Carga de datos'!$C$16=1,'Tarifas Riego Agricola'!BO36,0)+IF('Carga de datos'!$C$16=2,'Tarifas Riego Agricola'!BO56,0)+IF('Carga de datos'!$C$16=3,'Tarifas Riego Agricola'!BO76,0)+IF('Carga de datos'!$C$16=4,'Tarifas Riego Agricola'!BO96,0)</f>
        <v>2.4318</v>
      </c>
      <c r="BP16" s="58">
        <f>IF('Carga de datos'!$C$16=1,'Tarifas Riego Agricola'!BP36,0)+IF('Carga de datos'!$C$16=2,'Tarifas Riego Agricola'!BP56,0)+IF('Carga de datos'!$C$16=3,'Tarifas Riego Agricola'!BP76,0)+IF('Carga de datos'!$C$16=4,'Tarifas Riego Agricola'!BP96,0)</f>
        <v>2.4318</v>
      </c>
      <c r="BQ16" s="58">
        <f>IF('Carga de datos'!$C$16=1,'Tarifas Riego Agricola'!BQ36,0)+IF('Carga de datos'!$C$16=2,'Tarifas Riego Agricola'!BQ56,0)+IF('Carga de datos'!$C$16=3,'Tarifas Riego Agricola'!BQ76,0)+IF('Carga de datos'!$C$16=4,'Tarifas Riego Agricola'!BQ96,0)</f>
        <v>2.4318</v>
      </c>
      <c r="BR16" s="58">
        <f>IF('Carga de datos'!$C$16=1,'Tarifas Riego Agricola'!BR36,0)+IF('Carga de datos'!$C$16=2,'Tarifas Riego Agricola'!BR56,0)+IF('Carga de datos'!$C$16=3,'Tarifas Riego Agricola'!BR76,0)+IF('Carga de datos'!$C$16=4,'Tarifas Riego Agricola'!BR96,0)</f>
        <v>2.4318</v>
      </c>
      <c r="BS16" s="58">
        <f>IF('Carga de datos'!$C$16=1,'Tarifas Riego Agricola'!BS36,0)+IF('Carga de datos'!$C$16=2,'Tarifas Riego Agricola'!BS56,0)+IF('Carga de datos'!$C$16=3,'Tarifas Riego Agricola'!BS76,0)+IF('Carga de datos'!$C$16=4,'Tarifas Riego Agricola'!BS96,0)</f>
        <v>2.4318</v>
      </c>
      <c r="BT16" s="58">
        <f>IF('Carga de datos'!$C$16=1,'Tarifas Riego Agricola'!BT36,0)+IF('Carga de datos'!$C$16=2,'Tarifas Riego Agricola'!BT56,0)+IF('Carga de datos'!$C$16=3,'Tarifas Riego Agricola'!BT76,0)+IF('Carga de datos'!$C$16=4,'Tarifas Riego Agricola'!BT96,0)</f>
        <v>2.4318</v>
      </c>
      <c r="BU16" s="58">
        <f>IF('Carga de datos'!$C$16=1,'Tarifas Riego Agricola'!BU36,0)+IF('Carga de datos'!$C$16=2,'Tarifas Riego Agricola'!BU56,0)+IF('Carga de datos'!$C$16=3,'Tarifas Riego Agricola'!BU76,0)+IF('Carga de datos'!$C$16=4,'Tarifas Riego Agricola'!BU96,0)</f>
        <v>2.4318</v>
      </c>
      <c r="BV16" s="58">
        <f>IF('Carga de datos'!$C$16=1,'Tarifas Riego Agricola'!BV36,0)+IF('Carga de datos'!$C$16=2,'Tarifas Riego Agricola'!BV56,0)+IF('Carga de datos'!$C$16=3,'Tarifas Riego Agricola'!BV76,0)+IF('Carga de datos'!$C$16=4,'Tarifas Riego Agricola'!BV96,0)</f>
        <v>2.4318</v>
      </c>
      <c r="BW16" s="58">
        <f>(IF('Carga de datos'!$C$16=1,'Tarifas Riego Agricola'!BW36,0)+IF('Carga de datos'!$C$16=2,'Tarifas Riego Agricola'!BW56,0)+IF('Carga de datos'!$C$16=3,'Tarifas Riego Agricola'!BW76,0)+IF('Carga de datos'!$C$16=4,'Tarifas Riego Agricola'!BW96,0))*(1+$BW$2)</f>
        <v>3.3801999999999999</v>
      </c>
      <c r="BX16" s="58">
        <f>(IF('Carga de datos'!$C$16=1,'Tarifas Riego Agricola'!BX36,0)+IF('Carga de datos'!$C$16=2,'Tarifas Riego Agricola'!BX56,0)+IF('Carga de datos'!$C$16=3,'Tarifas Riego Agricola'!BX76,0)+IF('Carga de datos'!$C$16=4,'Tarifas Riego Agricola'!BX96,0))*(1+$BW$2)</f>
        <v>3.3801999999999999</v>
      </c>
      <c r="BY16" s="58">
        <f>(IF('Carga de datos'!$C$16=1,'Tarifas Riego Agricola'!BY36,0)+IF('Carga de datos'!$C$16=2,'Tarifas Riego Agricola'!BY56,0)+IF('Carga de datos'!$C$16=3,'Tarifas Riego Agricola'!BY76,0)+IF('Carga de datos'!$C$16=4,'Tarifas Riego Agricola'!BY96,0))*(1+$BW$2)</f>
        <v>3.3801999999999999</v>
      </c>
      <c r="BZ16" s="58">
        <f>(IF('Carga de datos'!$C$16=1,'Tarifas Riego Agricola'!BZ36,0)+IF('Carga de datos'!$C$16=2,'Tarifas Riego Agricola'!BZ56,0)+IF('Carga de datos'!$C$16=3,'Tarifas Riego Agricola'!BZ76,0)+IF('Carga de datos'!$C$16=4,'Tarifas Riego Agricola'!BZ96,0))*(1+$BW$2)</f>
        <v>3.3801999999999999</v>
      </c>
      <c r="CA16" s="58">
        <f>(IF('Carga de datos'!$C$16=1,'Tarifas Riego Agricola'!CA36,0)+IF('Carga de datos'!$C$16=2,'Tarifas Riego Agricola'!CA56,0)+IF('Carga de datos'!$C$16=3,'Tarifas Riego Agricola'!CA76,0)+IF('Carga de datos'!$C$16=4,'Tarifas Riego Agricola'!CA96,0))*(1+$BW$2)</f>
        <v>3.4815999999999998</v>
      </c>
      <c r="CB16" s="58">
        <f>(IF('Carga de datos'!$C$16=1,'Tarifas Riego Agricola'!CB36,0)+IF('Carga de datos'!$C$16=2,'Tarifas Riego Agricola'!CB56,0)+IF('Carga de datos'!$C$16=3,'Tarifas Riego Agricola'!CB76,0)+IF('Carga de datos'!$C$16=4,'Tarifas Riego Agricola'!CB96,0))*(1+$BW$2)</f>
        <v>3.4815999999999998</v>
      </c>
      <c r="CC16" s="58">
        <f>(IF('Carga de datos'!$C$16=1,'Tarifas Riego Agricola'!CC36,0)+IF('Carga de datos'!$C$16=2,'Tarifas Riego Agricola'!CC56,0)+IF('Carga de datos'!$C$16=3,'Tarifas Riego Agricola'!CC76,0)+IF('Carga de datos'!$C$16=4,'Tarifas Riego Agricola'!CC96,0))*(1+$BW$2)</f>
        <v>3.4815999999999998</v>
      </c>
      <c r="CD16" s="58">
        <f>(IF('Carga de datos'!$C$16=1,'Tarifas Riego Agricola'!CD36,0)+IF('Carga de datos'!$C$16=2,'Tarifas Riego Agricola'!CD56,0)+IF('Carga de datos'!$C$16=3,'Tarifas Riego Agricola'!CD76,0)+IF('Carga de datos'!$C$16=4,'Tarifas Riego Agricola'!CD96,0))*(1+$BW$2)</f>
        <v>3.4815999999999998</v>
      </c>
      <c r="CE16" s="58">
        <f>(IF('Carga de datos'!$C$16=1,'Tarifas Riego Agricola'!CE36,0)+IF('Carga de datos'!$C$16=2,'Tarifas Riego Agricola'!CE56,0)+IF('Carga de datos'!$C$16=3,'Tarifas Riego Agricola'!CE76,0)+IF('Carga de datos'!$C$16=4,'Tarifas Riego Agricola'!CE96,0))*(1+$BW$2)</f>
        <v>3.4815999999999998</v>
      </c>
      <c r="CF16" s="58">
        <f>(IF('Carga de datos'!$C$16=1,'Tarifas Riego Agricola'!CF36,0)+IF('Carga de datos'!$C$16=2,'Tarifas Riego Agricola'!CF56,0)+IF('Carga de datos'!$C$16=3,'Tarifas Riego Agricola'!CF76,0)+IF('Carga de datos'!$C$16=4,'Tarifas Riego Agricola'!CF96,0))*(1+$BW$2)</f>
        <v>3.4815999999999998</v>
      </c>
      <c r="CG16" s="58">
        <f>(IF('Carga de datos'!$C$16=1,'Tarifas Riego Agricola'!CG36,0)+IF('Carga de datos'!$C$16=2,'Tarifas Riego Agricola'!CG56,0)+IF('Carga de datos'!$C$16=3,'Tarifas Riego Agricola'!CG76,0)+IF('Carga de datos'!$C$16=4,'Tarifas Riego Agricola'!CG96,0))*(1+$BW$2)</f>
        <v>3.4815999999999998</v>
      </c>
      <c r="CH16" s="58">
        <f>(IF('Carga de datos'!$C$16=1,'Tarifas Riego Agricola'!CH36,0)+IF('Carga de datos'!$C$16=2,'Tarifas Riego Agricola'!CH56,0)+IF('Carga de datos'!$C$16=3,'Tarifas Riego Agricola'!CH76,0)+IF('Carga de datos'!$C$16=4,'Tarifas Riego Agricola'!CH96,0))*(1+$BW$2)</f>
        <v>3.4815999999999998</v>
      </c>
      <c r="CI16" s="58">
        <f>(IF('Carga de datos'!$C$16=1,'Tarifas Riego Agricola'!CI36,0)+IF('Carga de datos'!$C$16=2,'Tarifas Riego Agricola'!CI56,0)+IF('Carga de datos'!$C$16=3,'Tarifas Riego Agricola'!CI76,0)+IF('Carga de datos'!$C$16=4,'Tarifas Riego Agricola'!CI96,0))*(1+$BW$2)</f>
        <v>3.4815999999999998</v>
      </c>
      <c r="CJ16" s="58">
        <f>(IF('Carga de datos'!$C$16=1,'Tarifas Riego Agricola'!CJ36,0)+IF('Carga de datos'!$C$16=2,'Tarifas Riego Agricola'!CJ56,0)+IF('Carga de datos'!$C$16=3,'Tarifas Riego Agricola'!CJ76,0)+IF('Carga de datos'!$C$16=4,'Tarifas Riego Agricola'!CJ96,0))*(1+$BW$2)</f>
        <v>3.4815999999999998</v>
      </c>
      <c r="CK16" s="58">
        <f>(IF('Carga de datos'!$C$16=1,'Tarifas Riego Agricola'!CK36,0)+IF('Carga de datos'!$C$16=2,'Tarifas Riego Agricola'!CK56,0)+IF('Carga de datos'!$C$16=3,'Tarifas Riego Agricola'!CK76,0)+IF('Carga de datos'!$C$16=4,'Tarifas Riego Agricola'!CK96,0))*(1+$BW$2)</f>
        <v>3.4815999999999998</v>
      </c>
      <c r="CL16" s="58">
        <f>(IF('Carga de datos'!$C$16=1,'Tarifas Riego Agricola'!CL36,0)+IF('Carga de datos'!$C$16=2,'Tarifas Riego Agricola'!CL56,0)+IF('Carga de datos'!$C$16=3,'Tarifas Riego Agricola'!CL76,0)+IF('Carga de datos'!$C$16=4,'Tarifas Riego Agricola'!CL96,0))*(1+$BW$2)</f>
        <v>3.4815999999999998</v>
      </c>
      <c r="CM16" s="58">
        <f>(IF('Carga de datos'!$C$16=1,'Tarifas Riego Agricola'!CM36,0)+IF('Carga de datos'!$C$16=2,'Tarifas Riego Agricola'!CM56,0)+IF('Carga de datos'!$C$16=3,'Tarifas Riego Agricola'!CM76,0)+IF('Carga de datos'!$C$16=4,'Tarifas Riego Agricola'!CM96,0))*(1+$BW$2)</f>
        <v>3.4815999999999998</v>
      </c>
      <c r="CN16" s="58">
        <f>(IF('Carga de datos'!$C$16=1,'Tarifas Riego Agricola'!CN36,0)+IF('Carga de datos'!$C$16=2,'Tarifas Riego Agricola'!CN56,0)+IF('Carga de datos'!$C$16=3,'Tarifas Riego Agricola'!CN76,0)+IF('Carga de datos'!$C$16=4,'Tarifas Riego Agricola'!CN96,0))*(1+$BW$2)</f>
        <v>3.4815999999999998</v>
      </c>
      <c r="CO16" s="58">
        <f>(IF('Carga de datos'!$C$16=1,'Tarifas Riego Agricola'!CO36,0)+IF('Carga de datos'!$C$16=2,'Tarifas Riego Agricola'!CO56,0)+IF('Carga de datos'!$C$16=3,'Tarifas Riego Agricola'!CO76,0)+IF('Carga de datos'!$C$16=4,'Tarifas Riego Agricola'!CO96,0))*(1+$BW$2)</f>
        <v>3.4815999999999998</v>
      </c>
      <c r="CP16" s="58">
        <f>(IF('Carga de datos'!$C$16=1,'Tarifas Riego Agricola'!CP36,0)+IF('Carga de datos'!$C$16=2,'Tarifas Riego Agricola'!CP56,0)+IF('Carga de datos'!$C$16=3,'Tarifas Riego Agricola'!CP76,0)+IF('Carga de datos'!$C$16=4,'Tarifas Riego Agricola'!CP96,0))*(1+$BW$2)</f>
        <v>3.4815999999999998</v>
      </c>
      <c r="CQ16" s="58">
        <f>(IF('Carga de datos'!$C$16=1,'Tarifas Riego Agricola'!CQ36,0)+IF('Carga de datos'!$C$16=2,'Tarifas Riego Agricola'!CQ56,0)+IF('Carga de datos'!$C$16=3,'Tarifas Riego Agricola'!CQ76,0)+IF('Carga de datos'!$C$16=4,'Tarifas Riego Agricola'!CQ96,0))*(1+$BW$2)</f>
        <v>3.4815999999999998</v>
      </c>
      <c r="CR16" s="58">
        <f>(IF('Carga de datos'!$C$16=1,'Tarifas Riego Agricola'!CR36,0)+IF('Carga de datos'!$C$16=2,'Tarifas Riego Agricola'!CR56,0)+IF('Carga de datos'!$C$16=3,'Tarifas Riego Agricola'!CR76,0)+IF('Carga de datos'!$C$16=4,'Tarifas Riego Agricola'!CR96,0))*(1+$BW$2)</f>
        <v>3.4815999999999998</v>
      </c>
      <c r="CS16" s="58">
        <f>(IF('Carga de datos'!$C$16=1,'Tarifas Riego Agricola'!CS36,0)+IF('Carga de datos'!$C$16=2,'Tarifas Riego Agricola'!CS56,0)+IF('Carga de datos'!$C$16=3,'Tarifas Riego Agricola'!CS76,0)+IF('Carga de datos'!$C$16=4,'Tarifas Riego Agricola'!CS96,0))*(1+$BW$2)</f>
        <v>3.4815999999999998</v>
      </c>
      <c r="CT16" s="58">
        <f>(IF('Carga de datos'!$C$16=1,'Tarifas Riego Agricola'!CT36,0)+IF('Carga de datos'!$C$16=2,'Tarifas Riego Agricola'!CT56,0)+IF('Carga de datos'!$C$16=3,'Tarifas Riego Agricola'!CT76,0)+IF('Carga de datos'!$C$16=4,'Tarifas Riego Agricola'!CT96,0))*(1+$BW$2)</f>
        <v>3.4815999999999998</v>
      </c>
    </row>
    <row r="17" spans="1:98" s="55" customFormat="1" x14ac:dyDescent="0.25">
      <c r="A17" t="s">
        <v>1</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8">
        <f>IF('Carga de datos'!$C$16=1,'Tarifas Riego Agricola'!AM37,0)+IF('Carga de datos'!$C$16=2,'Tarifas Riego Agricola'!AM57,0)+IF('Carga de datos'!$C$16=3,'Tarifas Riego Agricola'!AM77,0)+IF('Carga de datos'!$C$16=4,'Tarifas Riego Agricola'!AM97,0)</f>
        <v>0.3771284223105778</v>
      </c>
      <c r="AN17" s="58">
        <f>IF('Carga de datos'!$C$16=1,'Tarifas Riego Agricola'!AN37,0)+IF('Carga de datos'!$C$16=2,'Tarifas Riego Agricola'!AN57,0)+IF('Carga de datos'!$C$16=3,'Tarifas Riego Agricola'!AN77,0)+IF('Carga de datos'!$C$16=4,'Tarifas Riego Agricola'!AN97,0)</f>
        <v>0.40920000000000001</v>
      </c>
      <c r="AO17" s="58">
        <f>IF('Carga de datos'!$C$16=1,'Tarifas Riego Agricola'!AO37,0)+IF('Carga de datos'!$C$16=2,'Tarifas Riego Agricola'!AO57,0)+IF('Carga de datos'!$C$16=3,'Tarifas Riego Agricola'!AO77,0)+IF('Carga de datos'!$C$16=4,'Tarifas Riego Agricola'!AO97,0)</f>
        <v>0.40920000000000001</v>
      </c>
      <c r="AP17" s="58">
        <f>IF('Carga de datos'!$C$16=1,'Tarifas Riego Agricola'!AP37,0)+IF('Carga de datos'!$C$16=2,'Tarifas Riego Agricola'!AP57,0)+IF('Carga de datos'!$C$16=3,'Tarifas Riego Agricola'!AP77,0)+IF('Carga de datos'!$C$16=4,'Tarifas Riego Agricola'!AP97,0)</f>
        <v>0.40920000000000001</v>
      </c>
      <c r="AQ17" s="58">
        <f>IF('Carga de datos'!$C$16=1,'Tarifas Riego Agricola'!AQ37,0)+IF('Carga de datos'!$C$16=2,'Tarifas Riego Agricola'!AQ57,0)+IF('Carga de datos'!$C$16=3,'Tarifas Riego Agricola'!AQ77,0)+IF('Carga de datos'!$C$16=4,'Tarifas Riego Agricola'!AQ97,0)</f>
        <v>0.40920000000000001</v>
      </c>
      <c r="AR17" s="58">
        <f>IF('Carga de datos'!$C$16=1,'Tarifas Riego Agricola'!AR37,0)+IF('Carga de datos'!$C$16=2,'Tarifas Riego Agricola'!AR57,0)+IF('Carga de datos'!$C$16=3,'Tarifas Riego Agricola'!AR77,0)+IF('Carga de datos'!$C$16=4,'Tarifas Riego Agricola'!AR97,0)</f>
        <v>0.40920000000000001</v>
      </c>
      <c r="AS17" s="58">
        <f>IF('Carga de datos'!$C$16=1,'Tarifas Riego Agricola'!AS37,0)+IF('Carga de datos'!$C$16=2,'Tarifas Riego Agricola'!AS57,0)+IF('Carga de datos'!$C$16=3,'Tarifas Riego Agricola'!AS77,0)+IF('Carga de datos'!$C$16=4,'Tarifas Riego Agricola'!AS97,0)</f>
        <v>0.40920000000000001</v>
      </c>
      <c r="AT17" s="58">
        <f>IF('Carga de datos'!$C$16=1,'Tarifas Riego Agricola'!AT37,0)+IF('Carga de datos'!$C$16=2,'Tarifas Riego Agricola'!AT57,0)+IF('Carga de datos'!$C$16=3,'Tarifas Riego Agricola'!AT77,0)+IF('Carga de datos'!$C$16=4,'Tarifas Riego Agricola'!AT97,0)</f>
        <v>0.51354599999999995</v>
      </c>
      <c r="AU17" s="58">
        <f>IF('Carga de datos'!$C$16=1,'Tarifas Riego Agricola'!AU37,0)+IF('Carga de datos'!$C$16=2,'Tarifas Riego Agricola'!AU57,0)+IF('Carga de datos'!$C$16=3,'Tarifas Riego Agricola'!AU77,0)+IF('Carga de datos'!$C$16=4,'Tarifas Riego Agricola'!AU97,0)</f>
        <v>0.51354599999999995</v>
      </c>
      <c r="AV17" s="58">
        <f>IF('Carga de datos'!$C$16=1,'Tarifas Riego Agricola'!AV37,0)+IF('Carga de datos'!$C$16=2,'Tarifas Riego Agricola'!AV57,0)+IF('Carga de datos'!$C$16=3,'Tarifas Riego Agricola'!AV77,0)+IF('Carga de datos'!$C$16=4,'Tarifas Riego Agricola'!AV97,0)</f>
        <v>0.51354599999999995</v>
      </c>
      <c r="AW17" s="58">
        <f>IF('Carga de datos'!$C$16=1,'Tarifas Riego Agricola'!AW37,0)+IF('Carga de datos'!$C$16=2,'Tarifas Riego Agricola'!AW57,0)+IF('Carga de datos'!$C$16=3,'Tarifas Riego Agricola'!AW77,0)+IF('Carga de datos'!$C$16=4,'Tarifas Riego Agricola'!AW97,0)</f>
        <v>0.51354599999999995</v>
      </c>
      <c r="AX17" s="58">
        <f>IF('Carga de datos'!$C$16=1,'Tarifas Riego Agricola'!AX37,0)+IF('Carga de datos'!$C$16=2,'Tarifas Riego Agricola'!AX57,0)+IF('Carga de datos'!$C$16=3,'Tarifas Riego Agricola'!AX77,0)+IF('Carga de datos'!$C$16=4,'Tarifas Riego Agricola'!AX97,0)</f>
        <v>0.51354599999999995</v>
      </c>
      <c r="AY17" s="58">
        <f>IF('Carga de datos'!$C$16=1,'Tarifas Riego Agricola'!AY37,0)+IF('Carga de datos'!$C$16=2,'Tarifas Riego Agricola'!AY57,0)+IF('Carga de datos'!$C$16=3,'Tarifas Riego Agricola'!AY77,0)+IF('Carga de datos'!$C$16=4,'Tarifas Riego Agricola'!AY97,0)</f>
        <v>0.51354599999999995</v>
      </c>
      <c r="AZ17" s="58">
        <f>IF('Carga de datos'!$C$16=1,'Tarifas Riego Agricola'!AZ37,0)+IF('Carga de datos'!$C$16=2,'Tarifas Riego Agricola'!AZ57,0)+IF('Carga de datos'!$C$16=3,'Tarifas Riego Agricola'!AZ77,0)+IF('Carga de datos'!$C$16=4,'Tarifas Riego Agricola'!AZ97,0)</f>
        <v>0.66747422385599997</v>
      </c>
      <c r="BA17" s="58">
        <f>IF('Carga de datos'!$C$16=1,'Tarifas Riego Agricola'!BA37,0)+IF('Carga de datos'!$C$16=2,'Tarifas Riego Agricola'!BA57,0)+IF('Carga de datos'!$C$16=3,'Tarifas Riego Agricola'!BA77,0)+IF('Carga de datos'!$C$16=4,'Tarifas Riego Agricola'!BA97,0)</f>
        <v>0.66747422385599997</v>
      </c>
      <c r="BB17" s="58">
        <f>IF('Carga de datos'!$C$16=1,'Tarifas Riego Agricola'!BB37,0)+IF('Carga de datos'!$C$16=2,'Tarifas Riego Agricola'!BB57,0)+IF('Carga de datos'!$C$16=3,'Tarifas Riego Agricola'!BB77,0)+IF('Carga de datos'!$C$16=4,'Tarifas Riego Agricola'!BB97,0)</f>
        <v>0.66747422385599997</v>
      </c>
      <c r="BC17" s="58">
        <f>IF('Carga de datos'!$C$16=1,'Tarifas Riego Agricola'!BC37,0)+IF('Carga de datos'!$C$16=2,'Tarifas Riego Agricola'!BC57,0)+IF('Carga de datos'!$C$16=3,'Tarifas Riego Agricola'!BC77,0)+IF('Carga de datos'!$C$16=4,'Tarifas Riego Agricola'!BC97,0)</f>
        <v>0.70979999999999999</v>
      </c>
      <c r="BD17" s="58">
        <f>IF('Carga de datos'!$C$16=1,'Tarifas Riego Agricola'!BD37,0)+IF('Carga de datos'!$C$16=2,'Tarifas Riego Agricola'!BD57,0)+IF('Carga de datos'!$C$16=3,'Tarifas Riego Agricola'!BD77,0)+IF('Carga de datos'!$C$16=4,'Tarifas Riego Agricola'!BD97,0)</f>
        <v>0.70979999999999999</v>
      </c>
      <c r="BE17" s="58">
        <f>IF('Carga de datos'!$C$16=1,'Tarifas Riego Agricola'!BE37,0)+IF('Carga de datos'!$C$16=2,'Tarifas Riego Agricola'!BE57,0)+IF('Carga de datos'!$C$16=3,'Tarifas Riego Agricola'!BE77,0)+IF('Carga de datos'!$C$16=4,'Tarifas Riego Agricola'!BE97,0)</f>
        <v>0.91069999999999995</v>
      </c>
      <c r="BF17" s="58">
        <f>IF('Carga de datos'!$C$16=1,'Tarifas Riego Agricola'!BF37,0)+IF('Carga de datos'!$C$16=2,'Tarifas Riego Agricola'!BF57,0)+IF('Carga de datos'!$C$16=3,'Tarifas Riego Agricola'!BF77,0)+IF('Carga de datos'!$C$16=4,'Tarifas Riego Agricola'!BF97,0)</f>
        <v>0.91069999999999995</v>
      </c>
      <c r="BG17" s="58">
        <f>IF('Carga de datos'!$C$16=1,'Tarifas Riego Agricola'!BG37,0)+IF('Carga de datos'!$C$16=2,'Tarifas Riego Agricola'!BG57,0)+IF('Carga de datos'!$C$16=3,'Tarifas Riego Agricola'!BG77,0)+IF('Carga de datos'!$C$16=4,'Tarifas Riego Agricola'!BG97,0)</f>
        <v>0.91069999999999995</v>
      </c>
      <c r="BH17" s="58">
        <f>IF('Carga de datos'!$C$16=1,'Tarifas Riego Agricola'!BH37,0)+IF('Carga de datos'!$C$16=2,'Tarifas Riego Agricola'!BH57,0)+IF('Carga de datos'!$C$16=3,'Tarifas Riego Agricola'!BH77,0)+IF('Carga de datos'!$C$16=4,'Tarifas Riego Agricola'!BH97,0)</f>
        <v>0.91069999999999995</v>
      </c>
      <c r="BI17" s="58">
        <f>IF('Carga de datos'!$C$16=1,'Tarifas Riego Agricola'!BI37,0)+IF('Carga de datos'!$C$16=2,'Tarifas Riego Agricola'!BI57,0)+IF('Carga de datos'!$C$16=3,'Tarifas Riego Agricola'!BI77,0)+IF('Carga de datos'!$C$16=4,'Tarifas Riego Agricola'!BI97,0)</f>
        <v>0.91069999999999995</v>
      </c>
      <c r="BJ17" s="58">
        <f>IF('Carga de datos'!$C$16=1,'Tarifas Riego Agricola'!BJ37,0)+IF('Carga de datos'!$C$16=2,'Tarifas Riego Agricola'!BJ57,0)+IF('Carga de datos'!$C$16=3,'Tarifas Riego Agricola'!BJ77,0)+IF('Carga de datos'!$C$16=4,'Tarifas Riego Agricola'!BJ97,0)</f>
        <v>0.91069999999999995</v>
      </c>
      <c r="BK17" s="58">
        <f>IF('Carga de datos'!$C$16=1,'Tarifas Riego Agricola'!BK37,0)+IF('Carga de datos'!$C$16=2,'Tarifas Riego Agricola'!BK57,0)+IF('Carga de datos'!$C$16=3,'Tarifas Riego Agricola'!BK77,0)+IF('Carga de datos'!$C$16=4,'Tarifas Riego Agricola'!BK97,0)</f>
        <v>0.91069999999999995</v>
      </c>
      <c r="BL17" s="58">
        <f>IF('Carga de datos'!$C$16=1,'Tarifas Riego Agricola'!BL37,0)+IF('Carga de datos'!$C$16=2,'Tarifas Riego Agricola'!BL57,0)+IF('Carga de datos'!$C$16=3,'Tarifas Riego Agricola'!BL77,0)+IF('Carga de datos'!$C$16=4,'Tarifas Riego Agricola'!BL97,0)</f>
        <v>0.91069999999999995</v>
      </c>
      <c r="BM17" s="58">
        <f>IF('Carga de datos'!$C$16=1,'Tarifas Riego Agricola'!BM37,0)+IF('Carga de datos'!$C$16=2,'Tarifas Riego Agricola'!BM57,0)+IF('Carga de datos'!$C$16=3,'Tarifas Riego Agricola'!BM77,0)+IF('Carga de datos'!$C$16=4,'Tarifas Riego Agricola'!BM97,0)</f>
        <v>0.91069999999999995</v>
      </c>
      <c r="BN17" s="58">
        <f>IF('Carga de datos'!$C$16=1,'Tarifas Riego Agricola'!BN37,0)+IF('Carga de datos'!$C$16=2,'Tarifas Riego Agricola'!BN57,0)+IF('Carga de datos'!$C$16=3,'Tarifas Riego Agricola'!BN77,0)+IF('Carga de datos'!$C$16=4,'Tarifas Riego Agricola'!BN97,0)</f>
        <v>0.91069999999999995</v>
      </c>
      <c r="BO17" s="58">
        <f>IF('Carga de datos'!$C$16=1,'Tarifas Riego Agricola'!BO37,0)+IF('Carga de datos'!$C$16=2,'Tarifas Riego Agricola'!BO57,0)+IF('Carga de datos'!$C$16=3,'Tarifas Riego Agricola'!BO77,0)+IF('Carga de datos'!$C$16=4,'Tarifas Riego Agricola'!BO97,0)</f>
        <v>0.91069999999999995</v>
      </c>
      <c r="BP17" s="58">
        <f>IF('Carga de datos'!$C$16=1,'Tarifas Riego Agricola'!BP37,0)+IF('Carga de datos'!$C$16=2,'Tarifas Riego Agricola'!BP57,0)+IF('Carga de datos'!$C$16=3,'Tarifas Riego Agricola'!BP77,0)+IF('Carga de datos'!$C$16=4,'Tarifas Riego Agricola'!BP97,0)</f>
        <v>0.91069999999999995</v>
      </c>
      <c r="BQ17" s="58">
        <f>IF('Carga de datos'!$C$16=1,'Tarifas Riego Agricola'!BQ37,0)+IF('Carga de datos'!$C$16=2,'Tarifas Riego Agricola'!BQ57,0)+IF('Carga de datos'!$C$16=3,'Tarifas Riego Agricola'!BQ77,0)+IF('Carga de datos'!$C$16=4,'Tarifas Riego Agricola'!BQ97,0)</f>
        <v>0.91069999999999995</v>
      </c>
      <c r="BR17" s="58">
        <f>IF('Carga de datos'!$C$16=1,'Tarifas Riego Agricola'!BR37,0)+IF('Carga de datos'!$C$16=2,'Tarifas Riego Agricola'!BR57,0)+IF('Carga de datos'!$C$16=3,'Tarifas Riego Agricola'!BR77,0)+IF('Carga de datos'!$C$16=4,'Tarifas Riego Agricola'!BR97,0)</f>
        <v>0.91069999999999995</v>
      </c>
      <c r="BS17" s="58">
        <f>IF('Carga de datos'!$C$16=1,'Tarifas Riego Agricola'!BS37,0)+IF('Carga de datos'!$C$16=2,'Tarifas Riego Agricola'!BS57,0)+IF('Carga de datos'!$C$16=3,'Tarifas Riego Agricola'!BS77,0)+IF('Carga de datos'!$C$16=4,'Tarifas Riego Agricola'!BS97,0)</f>
        <v>0.91069999999999995</v>
      </c>
      <c r="BT17" s="58">
        <f>IF('Carga de datos'!$C$16=1,'Tarifas Riego Agricola'!BT37,0)+IF('Carga de datos'!$C$16=2,'Tarifas Riego Agricola'!BT57,0)+IF('Carga de datos'!$C$16=3,'Tarifas Riego Agricola'!BT77,0)+IF('Carga de datos'!$C$16=4,'Tarifas Riego Agricola'!BT97,0)</f>
        <v>0.91069999999999995</v>
      </c>
      <c r="BU17" s="58">
        <f>IF('Carga de datos'!$C$16=1,'Tarifas Riego Agricola'!BU37,0)+IF('Carga de datos'!$C$16=2,'Tarifas Riego Agricola'!BU57,0)+IF('Carga de datos'!$C$16=3,'Tarifas Riego Agricola'!BU77,0)+IF('Carga de datos'!$C$16=4,'Tarifas Riego Agricola'!BU97,0)</f>
        <v>0.91069999999999995</v>
      </c>
      <c r="BV17" s="58">
        <f>IF('Carga de datos'!$C$16=1,'Tarifas Riego Agricola'!BV37,0)+IF('Carga de datos'!$C$16=2,'Tarifas Riego Agricola'!BV57,0)+IF('Carga de datos'!$C$16=3,'Tarifas Riego Agricola'!BV77,0)+IF('Carga de datos'!$C$16=4,'Tarifas Riego Agricola'!BV97,0)</f>
        <v>0.91069999999999995</v>
      </c>
      <c r="BW17" s="58">
        <f>(IF('Carga de datos'!$C$16=1,'Tarifas Riego Agricola'!BW37,0)+IF('Carga de datos'!$C$16=2,'Tarifas Riego Agricola'!BW57,0)+IF('Carga de datos'!$C$16=3,'Tarifas Riego Agricola'!BW77,0)+IF('Carga de datos'!$C$16=4,'Tarifas Riego Agricola'!BW97,0))*(1+$BW$2)</f>
        <v>1.2658</v>
      </c>
      <c r="BX17" s="58">
        <f>(IF('Carga de datos'!$C$16=1,'Tarifas Riego Agricola'!BX37,0)+IF('Carga de datos'!$C$16=2,'Tarifas Riego Agricola'!BX57,0)+IF('Carga de datos'!$C$16=3,'Tarifas Riego Agricola'!BX77,0)+IF('Carga de datos'!$C$16=4,'Tarifas Riego Agricola'!BX97,0))*(1+$BW$2)</f>
        <v>1.2658</v>
      </c>
      <c r="BY17" s="58">
        <f>(IF('Carga de datos'!$C$16=1,'Tarifas Riego Agricola'!BY37,0)+IF('Carga de datos'!$C$16=2,'Tarifas Riego Agricola'!BY57,0)+IF('Carga de datos'!$C$16=3,'Tarifas Riego Agricola'!BY77,0)+IF('Carga de datos'!$C$16=4,'Tarifas Riego Agricola'!BY97,0))*(1+$BW$2)</f>
        <v>1.2658</v>
      </c>
      <c r="BZ17" s="58">
        <f>(IF('Carga de datos'!$C$16=1,'Tarifas Riego Agricola'!BZ37,0)+IF('Carga de datos'!$C$16=2,'Tarifas Riego Agricola'!BZ57,0)+IF('Carga de datos'!$C$16=3,'Tarifas Riego Agricola'!BZ77,0)+IF('Carga de datos'!$C$16=4,'Tarifas Riego Agricola'!BZ97,0))*(1+$BW$2)</f>
        <v>1.2658</v>
      </c>
      <c r="CA17" s="58">
        <f>(IF('Carga de datos'!$C$16=1,'Tarifas Riego Agricola'!CA37,0)+IF('Carga de datos'!$C$16=2,'Tarifas Riego Agricola'!CA57,0)+IF('Carga de datos'!$C$16=3,'Tarifas Riego Agricola'!CA77,0)+IF('Carga de datos'!$C$16=4,'Tarifas Riego Agricola'!CA97,0))*(1+$BW$2)</f>
        <v>1.3038000000000001</v>
      </c>
      <c r="CB17" s="58">
        <f>(IF('Carga de datos'!$C$16=1,'Tarifas Riego Agricola'!CB37,0)+IF('Carga de datos'!$C$16=2,'Tarifas Riego Agricola'!CB57,0)+IF('Carga de datos'!$C$16=3,'Tarifas Riego Agricola'!CB77,0)+IF('Carga de datos'!$C$16=4,'Tarifas Riego Agricola'!CB97,0))*(1+$BW$2)</f>
        <v>1.3038000000000001</v>
      </c>
      <c r="CC17" s="58">
        <f>(IF('Carga de datos'!$C$16=1,'Tarifas Riego Agricola'!CC37,0)+IF('Carga de datos'!$C$16=2,'Tarifas Riego Agricola'!CC57,0)+IF('Carga de datos'!$C$16=3,'Tarifas Riego Agricola'!CC77,0)+IF('Carga de datos'!$C$16=4,'Tarifas Riego Agricola'!CC97,0))*(1+$BW$2)</f>
        <v>1.3038000000000001</v>
      </c>
      <c r="CD17" s="58">
        <f>(IF('Carga de datos'!$C$16=1,'Tarifas Riego Agricola'!CD37,0)+IF('Carga de datos'!$C$16=2,'Tarifas Riego Agricola'!CD57,0)+IF('Carga de datos'!$C$16=3,'Tarifas Riego Agricola'!CD77,0)+IF('Carga de datos'!$C$16=4,'Tarifas Riego Agricola'!CD97,0))*(1+$BW$2)</f>
        <v>1.3038000000000001</v>
      </c>
      <c r="CE17" s="58">
        <f>(IF('Carga de datos'!$C$16=1,'Tarifas Riego Agricola'!CE37,0)+IF('Carga de datos'!$C$16=2,'Tarifas Riego Agricola'!CE57,0)+IF('Carga de datos'!$C$16=3,'Tarifas Riego Agricola'!CE77,0)+IF('Carga de datos'!$C$16=4,'Tarifas Riego Agricola'!CE97,0))*(1+$BW$2)</f>
        <v>1.3038000000000001</v>
      </c>
      <c r="CF17" s="58">
        <f>(IF('Carga de datos'!$C$16=1,'Tarifas Riego Agricola'!CF37,0)+IF('Carga de datos'!$C$16=2,'Tarifas Riego Agricola'!CF57,0)+IF('Carga de datos'!$C$16=3,'Tarifas Riego Agricola'!CF77,0)+IF('Carga de datos'!$C$16=4,'Tarifas Riego Agricola'!CF97,0))*(1+$BW$2)</f>
        <v>1.3038000000000001</v>
      </c>
      <c r="CG17" s="58">
        <f>(IF('Carga de datos'!$C$16=1,'Tarifas Riego Agricola'!CG37,0)+IF('Carga de datos'!$C$16=2,'Tarifas Riego Agricola'!CG57,0)+IF('Carga de datos'!$C$16=3,'Tarifas Riego Agricola'!CG77,0)+IF('Carga de datos'!$C$16=4,'Tarifas Riego Agricola'!CG97,0))*(1+$BW$2)</f>
        <v>1.3038000000000001</v>
      </c>
      <c r="CH17" s="58">
        <f>(IF('Carga de datos'!$C$16=1,'Tarifas Riego Agricola'!CH37,0)+IF('Carga de datos'!$C$16=2,'Tarifas Riego Agricola'!CH57,0)+IF('Carga de datos'!$C$16=3,'Tarifas Riego Agricola'!CH77,0)+IF('Carga de datos'!$C$16=4,'Tarifas Riego Agricola'!CH97,0))*(1+$BW$2)</f>
        <v>1.3038000000000001</v>
      </c>
      <c r="CI17" s="58">
        <f>(IF('Carga de datos'!$C$16=1,'Tarifas Riego Agricola'!CI37,0)+IF('Carga de datos'!$C$16=2,'Tarifas Riego Agricola'!CI57,0)+IF('Carga de datos'!$C$16=3,'Tarifas Riego Agricola'!CI77,0)+IF('Carga de datos'!$C$16=4,'Tarifas Riego Agricola'!CI97,0))*(1+$BW$2)</f>
        <v>1.3038000000000001</v>
      </c>
      <c r="CJ17" s="58">
        <f>(IF('Carga de datos'!$C$16=1,'Tarifas Riego Agricola'!CJ37,0)+IF('Carga de datos'!$C$16=2,'Tarifas Riego Agricola'!CJ57,0)+IF('Carga de datos'!$C$16=3,'Tarifas Riego Agricola'!CJ77,0)+IF('Carga de datos'!$C$16=4,'Tarifas Riego Agricola'!CJ97,0))*(1+$BW$2)</f>
        <v>1.3038000000000001</v>
      </c>
      <c r="CK17" s="58">
        <f>(IF('Carga de datos'!$C$16=1,'Tarifas Riego Agricola'!CK37,0)+IF('Carga de datos'!$C$16=2,'Tarifas Riego Agricola'!CK57,0)+IF('Carga de datos'!$C$16=3,'Tarifas Riego Agricola'!CK77,0)+IF('Carga de datos'!$C$16=4,'Tarifas Riego Agricola'!CK97,0))*(1+$BW$2)</f>
        <v>1.3038000000000001</v>
      </c>
      <c r="CL17" s="58">
        <f>(IF('Carga de datos'!$C$16=1,'Tarifas Riego Agricola'!CL37,0)+IF('Carga de datos'!$C$16=2,'Tarifas Riego Agricola'!CL57,0)+IF('Carga de datos'!$C$16=3,'Tarifas Riego Agricola'!CL77,0)+IF('Carga de datos'!$C$16=4,'Tarifas Riego Agricola'!CL97,0))*(1+$BW$2)</f>
        <v>1.3038000000000001</v>
      </c>
      <c r="CM17" s="58">
        <f>(IF('Carga de datos'!$C$16=1,'Tarifas Riego Agricola'!CM37,0)+IF('Carga de datos'!$C$16=2,'Tarifas Riego Agricola'!CM57,0)+IF('Carga de datos'!$C$16=3,'Tarifas Riego Agricola'!CM77,0)+IF('Carga de datos'!$C$16=4,'Tarifas Riego Agricola'!CM97,0))*(1+$BW$2)</f>
        <v>1.3038000000000001</v>
      </c>
      <c r="CN17" s="58">
        <f>(IF('Carga de datos'!$C$16=1,'Tarifas Riego Agricola'!CN37,0)+IF('Carga de datos'!$C$16=2,'Tarifas Riego Agricola'!CN57,0)+IF('Carga de datos'!$C$16=3,'Tarifas Riego Agricola'!CN77,0)+IF('Carga de datos'!$C$16=4,'Tarifas Riego Agricola'!CN97,0))*(1+$BW$2)</f>
        <v>1.3038000000000001</v>
      </c>
      <c r="CO17" s="58">
        <f>(IF('Carga de datos'!$C$16=1,'Tarifas Riego Agricola'!CO37,0)+IF('Carga de datos'!$C$16=2,'Tarifas Riego Agricola'!CO57,0)+IF('Carga de datos'!$C$16=3,'Tarifas Riego Agricola'!CO77,0)+IF('Carga de datos'!$C$16=4,'Tarifas Riego Agricola'!CO97,0))*(1+$BW$2)</f>
        <v>1.3038000000000001</v>
      </c>
      <c r="CP17" s="58">
        <f>(IF('Carga de datos'!$C$16=1,'Tarifas Riego Agricola'!CP37,0)+IF('Carga de datos'!$C$16=2,'Tarifas Riego Agricola'!CP57,0)+IF('Carga de datos'!$C$16=3,'Tarifas Riego Agricola'!CP77,0)+IF('Carga de datos'!$C$16=4,'Tarifas Riego Agricola'!CP97,0))*(1+$BW$2)</f>
        <v>1.3038000000000001</v>
      </c>
      <c r="CQ17" s="58">
        <f>(IF('Carga de datos'!$C$16=1,'Tarifas Riego Agricola'!CQ37,0)+IF('Carga de datos'!$C$16=2,'Tarifas Riego Agricola'!CQ57,0)+IF('Carga de datos'!$C$16=3,'Tarifas Riego Agricola'!CQ77,0)+IF('Carga de datos'!$C$16=4,'Tarifas Riego Agricola'!CQ97,0))*(1+$BW$2)</f>
        <v>1.3038000000000001</v>
      </c>
      <c r="CR17" s="58">
        <f>(IF('Carga de datos'!$C$16=1,'Tarifas Riego Agricola'!CR37,0)+IF('Carga de datos'!$C$16=2,'Tarifas Riego Agricola'!CR57,0)+IF('Carga de datos'!$C$16=3,'Tarifas Riego Agricola'!CR77,0)+IF('Carga de datos'!$C$16=4,'Tarifas Riego Agricola'!CR97,0))*(1+$BW$2)</f>
        <v>1.3038000000000001</v>
      </c>
      <c r="CS17" s="58">
        <f>(IF('Carga de datos'!$C$16=1,'Tarifas Riego Agricola'!CS37,0)+IF('Carga de datos'!$C$16=2,'Tarifas Riego Agricola'!CS57,0)+IF('Carga de datos'!$C$16=3,'Tarifas Riego Agricola'!CS77,0)+IF('Carga de datos'!$C$16=4,'Tarifas Riego Agricola'!CS97,0))*(1+$BW$2)</f>
        <v>1.3038000000000001</v>
      </c>
      <c r="CT17" s="58">
        <f>(IF('Carga de datos'!$C$16=1,'Tarifas Riego Agricola'!CT37,0)+IF('Carga de datos'!$C$16=2,'Tarifas Riego Agricola'!CT57,0)+IF('Carga de datos'!$C$16=3,'Tarifas Riego Agricola'!CT77,0)+IF('Carga de datos'!$C$16=4,'Tarifas Riego Agricola'!CT97,0))*(1+$BW$2)</f>
        <v>1.3038000000000001</v>
      </c>
    </row>
    <row r="18" spans="1:98" s="55" customFormat="1" x14ac:dyDescent="0.25">
      <c r="A18" s="32" t="s">
        <v>28</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8"/>
      <c r="CI18" s="58"/>
      <c r="CJ18" s="58"/>
      <c r="CK18" s="58"/>
      <c r="CL18" s="58"/>
      <c r="CM18" s="58"/>
      <c r="CN18" s="58"/>
      <c r="CO18" s="58"/>
      <c r="CP18" s="58"/>
      <c r="CQ18" s="58"/>
      <c r="CR18" s="58"/>
      <c r="CS18" s="58"/>
      <c r="CT18" s="58"/>
    </row>
    <row r="19" spans="1:98" s="55" customFormat="1" x14ac:dyDescent="0.25">
      <c r="A19" s="27" t="s">
        <v>43</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8"/>
      <c r="CI19" s="58"/>
      <c r="CJ19" s="58"/>
      <c r="CK19" s="58"/>
      <c r="CL19" s="58"/>
      <c r="CM19" s="58"/>
      <c r="CN19" s="58"/>
      <c r="CO19" s="58"/>
      <c r="CP19" s="58"/>
      <c r="CQ19" s="58"/>
      <c r="CR19" s="58"/>
      <c r="CS19" s="58"/>
      <c r="CT19" s="58"/>
    </row>
    <row r="20" spans="1:98" s="55" customFormat="1" x14ac:dyDescent="0.25">
      <c r="A20" t="s">
        <v>0</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8">
        <f>IF('Carga de datos'!$C$16=1,'Tarifas Riego Agricola'!AM40,0)+IF('Carga de datos'!$C$16=2,'Tarifas Riego Agricola'!AM60,0)+IF('Carga de datos'!$C$16=3,'Tarifas Riego Agricola'!AM80,0)+IF('Carga de datos'!$C$16=4,'Tarifas Riego Agricola'!AM100,0)</f>
        <v>2.3106</v>
      </c>
      <c r="AN20" s="58">
        <f>IF('Carga de datos'!$C$16=1,'Tarifas Riego Agricola'!AN40,0)+IF('Carga de datos'!$C$16=2,'Tarifas Riego Agricola'!AN60,0)+IF('Carga de datos'!$C$16=3,'Tarifas Riego Agricola'!AN80,0)+IF('Carga de datos'!$C$16=4,'Tarifas Riego Agricola'!AN100,0)</f>
        <v>2.3119999999999998</v>
      </c>
      <c r="AO20" s="58">
        <f>IF('Carga de datos'!$C$16=1,'Tarifas Riego Agricola'!AO40,0)+IF('Carga de datos'!$C$16=2,'Tarifas Riego Agricola'!AO60,0)+IF('Carga de datos'!$C$16=3,'Tarifas Riego Agricola'!AO80,0)+IF('Carga de datos'!$C$16=4,'Tarifas Riego Agricola'!AO100,0)</f>
        <v>2.3119999999999998</v>
      </c>
      <c r="AP20" s="58">
        <f>IF('Carga de datos'!$C$16=1,'Tarifas Riego Agricola'!AP40,0)+IF('Carga de datos'!$C$16=2,'Tarifas Riego Agricola'!AP60,0)+IF('Carga de datos'!$C$16=3,'Tarifas Riego Agricola'!AP80,0)+IF('Carga de datos'!$C$16=4,'Tarifas Riego Agricola'!AP100,0)</f>
        <v>2.3119999999999998</v>
      </c>
      <c r="AQ20" s="58">
        <f>IF('Carga de datos'!$C$16=1,'Tarifas Riego Agricola'!AQ40,0)+IF('Carga de datos'!$C$16=2,'Tarifas Riego Agricola'!AQ60,0)+IF('Carga de datos'!$C$16=3,'Tarifas Riego Agricola'!AQ80,0)+IF('Carga de datos'!$C$16=4,'Tarifas Riego Agricola'!AQ100,0)</f>
        <v>2.3119999999999998</v>
      </c>
      <c r="AR20" s="58">
        <f>IF('Carga de datos'!$C$16=1,'Tarifas Riego Agricola'!AR40,0)+IF('Carga de datos'!$C$16=2,'Tarifas Riego Agricola'!AR60,0)+IF('Carga de datos'!$C$16=3,'Tarifas Riego Agricola'!AR80,0)+IF('Carga de datos'!$C$16=4,'Tarifas Riego Agricola'!AR100,0)</f>
        <v>2.3119999999999998</v>
      </c>
      <c r="AS20" s="58">
        <f>IF('Carga de datos'!$C$16=1,'Tarifas Riego Agricola'!AS40,0)+IF('Carga de datos'!$C$16=2,'Tarifas Riego Agricola'!AS60,0)+IF('Carga de datos'!$C$16=3,'Tarifas Riego Agricola'!AS80,0)+IF('Carga de datos'!$C$16=4,'Tarifas Riego Agricola'!AS100,0)</f>
        <v>2.3119999999999998</v>
      </c>
      <c r="AT20" s="58">
        <f>IF('Carga de datos'!$C$16=1,'Tarifas Riego Agricola'!AT40,0)+IF('Carga de datos'!$C$16=2,'Tarifas Riego Agricola'!AT60,0)+IF('Carga de datos'!$C$16=3,'Tarifas Riego Agricola'!AT80,0)+IF('Carga de datos'!$C$16=4,'Tarifas Riego Agricola'!AT100,0)</f>
        <v>3.3702000000000001</v>
      </c>
      <c r="AU20" s="58">
        <f>IF('Carga de datos'!$C$16=1,'Tarifas Riego Agricola'!AU40,0)+IF('Carga de datos'!$C$16=2,'Tarifas Riego Agricola'!AU60,0)+IF('Carga de datos'!$C$16=3,'Tarifas Riego Agricola'!AU80,0)+IF('Carga de datos'!$C$16=4,'Tarifas Riego Agricola'!AU100,0)</f>
        <v>3.3702000000000001</v>
      </c>
      <c r="AV20" s="58">
        <f>IF('Carga de datos'!$C$16=1,'Tarifas Riego Agricola'!AV40,0)+IF('Carga de datos'!$C$16=2,'Tarifas Riego Agricola'!AV60,0)+IF('Carga de datos'!$C$16=3,'Tarifas Riego Agricola'!AV80,0)+IF('Carga de datos'!$C$16=4,'Tarifas Riego Agricola'!AV100,0)</f>
        <v>3.3702000000000001</v>
      </c>
      <c r="AW20" s="58">
        <f>IF('Carga de datos'!$C$16=1,'Tarifas Riego Agricola'!AW40,0)+IF('Carga de datos'!$C$16=2,'Tarifas Riego Agricola'!AW60,0)+IF('Carga de datos'!$C$16=3,'Tarifas Riego Agricola'!AW80,0)+IF('Carga de datos'!$C$16=4,'Tarifas Riego Agricola'!AW100,0)</f>
        <v>3.3702000000000001</v>
      </c>
      <c r="AX20" s="58">
        <f>IF('Carga de datos'!$C$16=1,'Tarifas Riego Agricola'!AX40,0)+IF('Carga de datos'!$C$16=2,'Tarifas Riego Agricola'!AX60,0)+IF('Carga de datos'!$C$16=3,'Tarifas Riego Agricola'!AX80,0)+IF('Carga de datos'!$C$16=4,'Tarifas Riego Agricola'!AX100,0)</f>
        <v>3.3702000000000001</v>
      </c>
      <c r="AY20" s="58">
        <f>IF('Carga de datos'!$C$16=1,'Tarifas Riego Agricola'!AY40,0)+IF('Carga de datos'!$C$16=2,'Tarifas Riego Agricola'!AY60,0)+IF('Carga de datos'!$C$16=3,'Tarifas Riego Agricola'!AY80,0)+IF('Carga de datos'!$C$16=4,'Tarifas Riego Agricola'!AY100,0)</f>
        <v>3.3702000000000001</v>
      </c>
      <c r="AZ20" s="58">
        <f>IF('Carga de datos'!$C$16=1,'Tarifas Riego Agricola'!AZ40,0)+IF('Carga de datos'!$C$16=2,'Tarifas Riego Agricola'!AZ60,0)+IF('Carga de datos'!$C$16=3,'Tarifas Riego Agricola'!AZ80,0)+IF('Carga de datos'!$C$16=4,'Tarifas Riego Agricola'!AZ100,0)</f>
        <v>4.2146999999999997</v>
      </c>
      <c r="BA20" s="58">
        <f>IF('Carga de datos'!$C$16=1,'Tarifas Riego Agricola'!BA40,0)+IF('Carga de datos'!$C$16=2,'Tarifas Riego Agricola'!BA60,0)+IF('Carga de datos'!$C$16=3,'Tarifas Riego Agricola'!BA80,0)+IF('Carga de datos'!$C$16=4,'Tarifas Riego Agricola'!BA100,0)</f>
        <v>4.2146999999999997</v>
      </c>
      <c r="BB20" s="58">
        <f>IF('Carga de datos'!$C$16=1,'Tarifas Riego Agricola'!BB40,0)+IF('Carga de datos'!$C$16=2,'Tarifas Riego Agricola'!BB60,0)+IF('Carga de datos'!$C$16=3,'Tarifas Riego Agricola'!BB80,0)+IF('Carga de datos'!$C$16=4,'Tarifas Riego Agricola'!BB100,0)</f>
        <v>4.2146999999999997</v>
      </c>
      <c r="BC20" s="58">
        <f>IF('Carga de datos'!$C$16=1,'Tarifas Riego Agricola'!BC40,0)+IF('Carga de datos'!$C$16=2,'Tarifas Riego Agricola'!BC60,0)+IF('Carga de datos'!$C$16=3,'Tarifas Riego Agricola'!BC80,0)+IF('Carga de datos'!$C$16=4,'Tarifas Riego Agricola'!BC100,0)</f>
        <v>4.3743999999999996</v>
      </c>
      <c r="BD20" s="58">
        <f>IF('Carga de datos'!$C$16=1,'Tarifas Riego Agricola'!BD40,0)+IF('Carga de datos'!$C$16=2,'Tarifas Riego Agricola'!BD60,0)+IF('Carga de datos'!$C$16=3,'Tarifas Riego Agricola'!BD80,0)+IF('Carga de datos'!$C$16=4,'Tarifas Riego Agricola'!BD100,0)</f>
        <v>4.3743999999999996</v>
      </c>
      <c r="BE20" s="58">
        <f>IF('Carga de datos'!$C$16=1,'Tarifas Riego Agricola'!BE40,0)+IF('Carga de datos'!$C$16=2,'Tarifas Riego Agricola'!BE60,0)+IF('Carga de datos'!$C$16=3,'Tarifas Riego Agricola'!BE80,0)+IF('Carga de datos'!$C$16=4,'Tarifas Riego Agricola'!BE100,0)</f>
        <v>4.7957000000000001</v>
      </c>
      <c r="BF20" s="58">
        <f>IF('Carga de datos'!$C$16=1,'Tarifas Riego Agricola'!BF40,0)+IF('Carga de datos'!$C$16=2,'Tarifas Riego Agricola'!BF60,0)+IF('Carga de datos'!$C$16=3,'Tarifas Riego Agricola'!BF80,0)+IF('Carga de datos'!$C$16=4,'Tarifas Riego Agricola'!BF100,0)</f>
        <v>4.9553000000000003</v>
      </c>
      <c r="BG20" s="58">
        <f>IF('Carga de datos'!$C$16=1,'Tarifas Riego Agricola'!BG40,0)+IF('Carga de datos'!$C$16=2,'Tarifas Riego Agricola'!BG60,0)+IF('Carga de datos'!$C$16=3,'Tarifas Riego Agricola'!BG80,0)+IF('Carga de datos'!$C$16=4,'Tarifas Riego Agricola'!BG100,0)</f>
        <v>4.9553000000000003</v>
      </c>
      <c r="BH20" s="58">
        <f>IF('Carga de datos'!$C$16=1,'Tarifas Riego Agricola'!BH40,0)+IF('Carga de datos'!$C$16=2,'Tarifas Riego Agricola'!BH60,0)+IF('Carga de datos'!$C$16=3,'Tarifas Riego Agricola'!BH80,0)+IF('Carga de datos'!$C$16=4,'Tarifas Riego Agricola'!BH100,0)</f>
        <v>4.9553000000000003</v>
      </c>
      <c r="BI20" s="58">
        <f>IF('Carga de datos'!$C$16=1,'Tarifas Riego Agricola'!BI40,0)+IF('Carga de datos'!$C$16=2,'Tarifas Riego Agricola'!BI60,0)+IF('Carga de datos'!$C$16=3,'Tarifas Riego Agricola'!BI80,0)+IF('Carga de datos'!$C$16=4,'Tarifas Riego Agricola'!BI100,0)</f>
        <v>4.9554</v>
      </c>
      <c r="BJ20" s="58">
        <f>IF('Carga de datos'!$C$16=1,'Tarifas Riego Agricola'!BJ40,0)+IF('Carga de datos'!$C$16=2,'Tarifas Riego Agricola'!BJ60,0)+IF('Carga de datos'!$C$16=3,'Tarifas Riego Agricola'!BJ80,0)+IF('Carga de datos'!$C$16=4,'Tarifas Riego Agricola'!BJ100,0)</f>
        <v>4.9554</v>
      </c>
      <c r="BK20" s="58">
        <f>IF('Carga de datos'!$C$16=1,'Tarifas Riego Agricola'!BK40,0)+IF('Carga de datos'!$C$16=2,'Tarifas Riego Agricola'!BK60,0)+IF('Carga de datos'!$C$16=3,'Tarifas Riego Agricola'!BK80,0)+IF('Carga de datos'!$C$16=4,'Tarifas Riego Agricola'!BK100,0)</f>
        <v>4.9554</v>
      </c>
      <c r="BL20" s="58">
        <f>IF('Carga de datos'!$C$16=1,'Tarifas Riego Agricola'!BL40,0)+IF('Carga de datos'!$C$16=2,'Tarifas Riego Agricola'!BL60,0)+IF('Carga de datos'!$C$16=3,'Tarifas Riego Agricola'!BL80,0)+IF('Carga de datos'!$C$16=4,'Tarifas Riego Agricola'!BL100,0)</f>
        <v>4.9554</v>
      </c>
      <c r="BM20" s="58">
        <f>IF('Carga de datos'!$C$16=1,'Tarifas Riego Agricola'!BM40,0)+IF('Carga de datos'!$C$16=2,'Tarifas Riego Agricola'!BM60,0)+IF('Carga de datos'!$C$16=3,'Tarifas Riego Agricola'!BM80,0)+IF('Carga de datos'!$C$16=4,'Tarifas Riego Agricola'!BM100,0)</f>
        <v>4.9554</v>
      </c>
      <c r="BN20" s="58">
        <f>IF('Carga de datos'!$C$16=1,'Tarifas Riego Agricola'!BN40,0)+IF('Carga de datos'!$C$16=2,'Tarifas Riego Agricola'!BN60,0)+IF('Carga de datos'!$C$16=3,'Tarifas Riego Agricola'!BN80,0)+IF('Carga de datos'!$C$16=4,'Tarifas Riego Agricola'!BN100,0)</f>
        <v>4.9554</v>
      </c>
      <c r="BO20" s="58">
        <f>IF('Carga de datos'!$C$16=1,'Tarifas Riego Agricola'!BO40,0)+IF('Carga de datos'!$C$16=2,'Tarifas Riego Agricola'!BO60,0)+IF('Carga de datos'!$C$16=3,'Tarifas Riego Agricola'!BO80,0)+IF('Carga de datos'!$C$16=4,'Tarifas Riego Agricola'!BO100,0)</f>
        <v>4.9554</v>
      </c>
      <c r="BP20" s="58">
        <f>IF('Carga de datos'!$C$16=1,'Tarifas Riego Agricola'!BP40,0)+IF('Carga de datos'!$C$16=2,'Tarifas Riego Agricola'!BP60,0)+IF('Carga de datos'!$C$16=3,'Tarifas Riego Agricola'!BP80,0)+IF('Carga de datos'!$C$16=4,'Tarifas Riego Agricola'!BP100,0)</f>
        <v>4.9554</v>
      </c>
      <c r="BQ20" s="58">
        <f>IF('Carga de datos'!$C$16=1,'Tarifas Riego Agricola'!BQ40,0)+IF('Carga de datos'!$C$16=2,'Tarifas Riego Agricola'!BQ60,0)+IF('Carga de datos'!$C$16=3,'Tarifas Riego Agricola'!BQ80,0)+IF('Carga de datos'!$C$16=4,'Tarifas Riego Agricola'!BQ100,0)</f>
        <v>4.9554</v>
      </c>
      <c r="BR20" s="58">
        <f>IF('Carga de datos'!$C$16=1,'Tarifas Riego Agricola'!BR40,0)+IF('Carga de datos'!$C$16=2,'Tarifas Riego Agricola'!BR60,0)+IF('Carga de datos'!$C$16=3,'Tarifas Riego Agricola'!BR80,0)+IF('Carga de datos'!$C$16=4,'Tarifas Riego Agricola'!BR100,0)</f>
        <v>4.9554</v>
      </c>
      <c r="BS20" s="58">
        <f>IF('Carga de datos'!$C$16=1,'Tarifas Riego Agricola'!BS40,0)+IF('Carga de datos'!$C$16=2,'Tarifas Riego Agricola'!BS60,0)+IF('Carga de datos'!$C$16=3,'Tarifas Riego Agricola'!BS80,0)+IF('Carga de datos'!$C$16=4,'Tarifas Riego Agricola'!BS100,0)</f>
        <v>4.9554</v>
      </c>
      <c r="BT20" s="58">
        <f>IF('Carga de datos'!$C$16=1,'Tarifas Riego Agricola'!BT40,0)+IF('Carga de datos'!$C$16=2,'Tarifas Riego Agricola'!BT60,0)+IF('Carga de datos'!$C$16=3,'Tarifas Riego Agricola'!BT80,0)+IF('Carga de datos'!$C$16=4,'Tarifas Riego Agricola'!BT100,0)</f>
        <v>4.9554</v>
      </c>
      <c r="BU20" s="58">
        <f>IF('Carga de datos'!$C$16=1,'Tarifas Riego Agricola'!BU40,0)+IF('Carga de datos'!$C$16=2,'Tarifas Riego Agricola'!BU60,0)+IF('Carga de datos'!$C$16=3,'Tarifas Riego Agricola'!BU80,0)+IF('Carga de datos'!$C$16=4,'Tarifas Riego Agricola'!BU100,0)</f>
        <v>4.9554</v>
      </c>
      <c r="BV20" s="58">
        <f>IF('Carga de datos'!$C$16=1,'Tarifas Riego Agricola'!BV40,0)+IF('Carga de datos'!$C$16=2,'Tarifas Riego Agricola'!BV60,0)+IF('Carga de datos'!$C$16=3,'Tarifas Riego Agricola'!BV80,0)+IF('Carga de datos'!$C$16=4,'Tarifas Riego Agricola'!BV100,0)</f>
        <v>4.9554</v>
      </c>
      <c r="BW20" s="58">
        <f>(IF('Carga de datos'!$C$16=1,'Tarifas Riego Agricola'!BW40,0)+IF('Carga de datos'!$C$16=2,'Tarifas Riego Agricola'!BW60,0)+IF('Carga de datos'!$C$16=3,'Tarifas Riego Agricola'!BW80,0)+IF('Carga de datos'!$C$16=4,'Tarifas Riego Agricola'!BW100,0))*(1+$BW$2)</f>
        <v>5.7595000000000001</v>
      </c>
      <c r="BX20" s="58">
        <f>(IF('Carga de datos'!$C$16=1,'Tarifas Riego Agricola'!BX40,0)+IF('Carga de datos'!$C$16=2,'Tarifas Riego Agricola'!BX60,0)+IF('Carga de datos'!$C$16=3,'Tarifas Riego Agricola'!BX80,0)+IF('Carga de datos'!$C$16=4,'Tarifas Riego Agricola'!BX100,0))*(1+$BW$2)</f>
        <v>5.7595000000000001</v>
      </c>
      <c r="BY20" s="58">
        <f>(IF('Carga de datos'!$C$16=1,'Tarifas Riego Agricola'!BY40,0)+IF('Carga de datos'!$C$16=2,'Tarifas Riego Agricola'!BY60,0)+IF('Carga de datos'!$C$16=3,'Tarifas Riego Agricola'!BY80,0)+IF('Carga de datos'!$C$16=4,'Tarifas Riego Agricola'!BY100,0))*(1+$BW$2)</f>
        <v>5.7595000000000001</v>
      </c>
      <c r="BZ20" s="58">
        <f>(IF('Carga de datos'!$C$16=1,'Tarifas Riego Agricola'!BZ40,0)+IF('Carga de datos'!$C$16=2,'Tarifas Riego Agricola'!BZ60,0)+IF('Carga de datos'!$C$16=3,'Tarifas Riego Agricola'!BZ80,0)+IF('Carga de datos'!$C$16=4,'Tarifas Riego Agricola'!BZ100,0))*(1+$BW$2)</f>
        <v>5.7595000000000001</v>
      </c>
      <c r="CA20" s="58">
        <f>(IF('Carga de datos'!$C$16=1,'Tarifas Riego Agricola'!CA40,0)+IF('Carga de datos'!$C$16=2,'Tarifas Riego Agricola'!CA60,0)+IF('Carga de datos'!$C$16=3,'Tarifas Riego Agricola'!CA80,0)+IF('Carga de datos'!$C$16=4,'Tarifas Riego Agricola'!CA100,0))*(1+$BW$2)</f>
        <v>8.8864000000000001</v>
      </c>
      <c r="CB20" s="58">
        <f>(IF('Carga de datos'!$C$16=1,'Tarifas Riego Agricola'!CB40,0)+IF('Carga de datos'!$C$16=2,'Tarifas Riego Agricola'!CB60,0)+IF('Carga de datos'!$C$16=3,'Tarifas Riego Agricola'!CB80,0)+IF('Carga de datos'!$C$16=4,'Tarifas Riego Agricola'!CB100,0))*(1+$BW$2)</f>
        <v>8.8864000000000001</v>
      </c>
      <c r="CC20" s="58">
        <f>(IF('Carga de datos'!$C$16=1,'Tarifas Riego Agricola'!CC40,0)+IF('Carga de datos'!$C$16=2,'Tarifas Riego Agricola'!CC60,0)+IF('Carga de datos'!$C$16=3,'Tarifas Riego Agricola'!CC80,0)+IF('Carga de datos'!$C$16=4,'Tarifas Riego Agricola'!CC100,0))*(1+$BW$2)</f>
        <v>8.8864000000000001</v>
      </c>
      <c r="CD20" s="58">
        <f>(IF('Carga de datos'!$C$16=1,'Tarifas Riego Agricola'!CD40,0)+IF('Carga de datos'!$C$16=2,'Tarifas Riego Agricola'!CD60,0)+IF('Carga de datos'!$C$16=3,'Tarifas Riego Agricola'!CD80,0)+IF('Carga de datos'!$C$16=4,'Tarifas Riego Agricola'!CD100,0))*(1+$BW$2)</f>
        <v>8.8864000000000001</v>
      </c>
      <c r="CE20" s="58">
        <f>(IF('Carga de datos'!$C$16=1,'Tarifas Riego Agricola'!CE40,0)+IF('Carga de datos'!$C$16=2,'Tarifas Riego Agricola'!CE60,0)+IF('Carga de datos'!$C$16=3,'Tarifas Riego Agricola'!CE80,0)+IF('Carga de datos'!$C$16=4,'Tarifas Riego Agricola'!CE100,0))*(1+$BW$2)</f>
        <v>8.8864000000000001</v>
      </c>
      <c r="CF20" s="58">
        <f>(IF('Carga de datos'!$C$16=1,'Tarifas Riego Agricola'!CF40,0)+IF('Carga de datos'!$C$16=2,'Tarifas Riego Agricola'!CF60,0)+IF('Carga de datos'!$C$16=3,'Tarifas Riego Agricola'!CF80,0)+IF('Carga de datos'!$C$16=4,'Tarifas Riego Agricola'!CF100,0))*(1+$BW$2)</f>
        <v>8.8864000000000001</v>
      </c>
      <c r="CG20" s="58">
        <f>(IF('Carga de datos'!$C$16=1,'Tarifas Riego Agricola'!CG40,0)+IF('Carga de datos'!$C$16=2,'Tarifas Riego Agricola'!CG60,0)+IF('Carga de datos'!$C$16=3,'Tarifas Riego Agricola'!CG80,0)+IF('Carga de datos'!$C$16=4,'Tarifas Riego Agricola'!CG100,0))*(1+$BW$2)</f>
        <v>8.8864000000000001</v>
      </c>
      <c r="CH20" s="58">
        <f>(IF('Carga de datos'!$C$16=1,'Tarifas Riego Agricola'!CH40,0)+IF('Carga de datos'!$C$16=2,'Tarifas Riego Agricola'!CH60,0)+IF('Carga de datos'!$C$16=3,'Tarifas Riego Agricola'!CH80,0)+IF('Carga de datos'!$C$16=4,'Tarifas Riego Agricola'!CH100,0))*(1+$BW$2)</f>
        <v>8.8864000000000001</v>
      </c>
      <c r="CI20" s="58">
        <f>(IF('Carga de datos'!$C$16=1,'Tarifas Riego Agricola'!CI40,0)+IF('Carga de datos'!$C$16=2,'Tarifas Riego Agricola'!CI60,0)+IF('Carga de datos'!$C$16=3,'Tarifas Riego Agricola'!CI80,0)+IF('Carga de datos'!$C$16=4,'Tarifas Riego Agricola'!CI100,0))*(1+$BW$2)</f>
        <v>8.8864000000000001</v>
      </c>
      <c r="CJ20" s="58">
        <f>(IF('Carga de datos'!$C$16=1,'Tarifas Riego Agricola'!CJ40,0)+IF('Carga de datos'!$C$16=2,'Tarifas Riego Agricola'!CJ60,0)+IF('Carga de datos'!$C$16=3,'Tarifas Riego Agricola'!CJ80,0)+IF('Carga de datos'!$C$16=4,'Tarifas Riego Agricola'!CJ100,0))*(1+$BW$2)</f>
        <v>8.8864000000000001</v>
      </c>
      <c r="CK20" s="58">
        <f>(IF('Carga de datos'!$C$16=1,'Tarifas Riego Agricola'!CK40,0)+IF('Carga de datos'!$C$16=2,'Tarifas Riego Agricola'!CK60,0)+IF('Carga de datos'!$C$16=3,'Tarifas Riego Agricola'!CK80,0)+IF('Carga de datos'!$C$16=4,'Tarifas Riego Agricola'!CK100,0))*(1+$BW$2)</f>
        <v>8.8864000000000001</v>
      </c>
      <c r="CL20" s="58">
        <f>(IF('Carga de datos'!$C$16=1,'Tarifas Riego Agricola'!CL40,0)+IF('Carga de datos'!$C$16=2,'Tarifas Riego Agricola'!CL60,0)+IF('Carga de datos'!$C$16=3,'Tarifas Riego Agricola'!CL80,0)+IF('Carga de datos'!$C$16=4,'Tarifas Riego Agricola'!CL100,0))*(1+$BW$2)</f>
        <v>8.8864000000000001</v>
      </c>
      <c r="CM20" s="58">
        <f>(IF('Carga de datos'!$C$16=1,'Tarifas Riego Agricola'!CM40,0)+IF('Carga de datos'!$C$16=2,'Tarifas Riego Agricola'!CM60,0)+IF('Carga de datos'!$C$16=3,'Tarifas Riego Agricola'!CM80,0)+IF('Carga de datos'!$C$16=4,'Tarifas Riego Agricola'!CM100,0))*(1+$BW$2)</f>
        <v>8.8864000000000001</v>
      </c>
      <c r="CN20" s="58">
        <f>(IF('Carga de datos'!$C$16=1,'Tarifas Riego Agricola'!CN40,0)+IF('Carga de datos'!$C$16=2,'Tarifas Riego Agricola'!CN60,0)+IF('Carga de datos'!$C$16=3,'Tarifas Riego Agricola'!CN80,0)+IF('Carga de datos'!$C$16=4,'Tarifas Riego Agricola'!CN100,0))*(1+$BW$2)</f>
        <v>8.8864000000000001</v>
      </c>
      <c r="CO20" s="58">
        <f>(IF('Carga de datos'!$C$16=1,'Tarifas Riego Agricola'!CO40,0)+IF('Carga de datos'!$C$16=2,'Tarifas Riego Agricola'!CO60,0)+IF('Carga de datos'!$C$16=3,'Tarifas Riego Agricola'!CO80,0)+IF('Carga de datos'!$C$16=4,'Tarifas Riego Agricola'!CO100,0))*(1+$BW$2)</f>
        <v>8.8864000000000001</v>
      </c>
      <c r="CP20" s="58">
        <f>(IF('Carga de datos'!$C$16=1,'Tarifas Riego Agricola'!CP40,0)+IF('Carga de datos'!$C$16=2,'Tarifas Riego Agricola'!CP60,0)+IF('Carga de datos'!$C$16=3,'Tarifas Riego Agricola'!CP80,0)+IF('Carga de datos'!$C$16=4,'Tarifas Riego Agricola'!CP100,0))*(1+$BW$2)</f>
        <v>8.8864000000000001</v>
      </c>
      <c r="CQ20" s="58">
        <f>(IF('Carga de datos'!$C$16=1,'Tarifas Riego Agricola'!CQ40,0)+IF('Carga de datos'!$C$16=2,'Tarifas Riego Agricola'!CQ60,0)+IF('Carga de datos'!$C$16=3,'Tarifas Riego Agricola'!CQ80,0)+IF('Carga de datos'!$C$16=4,'Tarifas Riego Agricola'!CQ100,0))*(1+$BW$2)</f>
        <v>8.8864000000000001</v>
      </c>
      <c r="CR20" s="58">
        <f>(IF('Carga de datos'!$C$16=1,'Tarifas Riego Agricola'!CR40,0)+IF('Carga de datos'!$C$16=2,'Tarifas Riego Agricola'!CR60,0)+IF('Carga de datos'!$C$16=3,'Tarifas Riego Agricola'!CR80,0)+IF('Carga de datos'!$C$16=4,'Tarifas Riego Agricola'!CR100,0))*(1+$BW$2)</f>
        <v>8.8864000000000001</v>
      </c>
      <c r="CS20" s="58">
        <f>(IF('Carga de datos'!$C$16=1,'Tarifas Riego Agricola'!CS40,0)+IF('Carga de datos'!$C$16=2,'Tarifas Riego Agricola'!CS60,0)+IF('Carga de datos'!$C$16=3,'Tarifas Riego Agricola'!CS80,0)+IF('Carga de datos'!$C$16=4,'Tarifas Riego Agricola'!CS100,0))*(1+$BW$2)</f>
        <v>8.8864000000000001</v>
      </c>
      <c r="CT20" s="58">
        <f>(IF('Carga de datos'!$C$16=1,'Tarifas Riego Agricola'!CT40,0)+IF('Carga de datos'!$C$16=2,'Tarifas Riego Agricola'!CT60,0)+IF('Carga de datos'!$C$16=3,'Tarifas Riego Agricola'!CT80,0)+IF('Carga de datos'!$C$16=4,'Tarifas Riego Agricola'!CT100,0))*(1+$BW$2)</f>
        <v>8.8864000000000001</v>
      </c>
    </row>
    <row r="21" spans="1:98" s="55" customFormat="1" x14ac:dyDescent="0.25">
      <c r="A21" t="s">
        <v>1</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8">
        <f>IF('Carga de datos'!$C$16=1,'Tarifas Riego Agricola'!AM41,0)+IF('Carga de datos'!$C$16=2,'Tarifas Riego Agricola'!AM61,0)+IF('Carga de datos'!$C$16=3,'Tarifas Riego Agricola'!AM81,0)+IF('Carga de datos'!$C$16=4,'Tarifas Riego Agricola'!AM101,0)</f>
        <v>1.5882000000000001</v>
      </c>
      <c r="AN21" s="58">
        <f>IF('Carga de datos'!$C$16=1,'Tarifas Riego Agricola'!AN41,0)+IF('Carga de datos'!$C$16=2,'Tarifas Riego Agricola'!AN61,0)+IF('Carga de datos'!$C$16=3,'Tarifas Riego Agricola'!AN81,0)+IF('Carga de datos'!$C$16=4,'Tarifas Riego Agricola'!AN101,0)</f>
        <v>1.5885</v>
      </c>
      <c r="AO21" s="58">
        <f>IF('Carga de datos'!$C$16=1,'Tarifas Riego Agricola'!AO41,0)+IF('Carga de datos'!$C$16=2,'Tarifas Riego Agricola'!AO61,0)+IF('Carga de datos'!$C$16=3,'Tarifas Riego Agricola'!AO81,0)+IF('Carga de datos'!$C$16=4,'Tarifas Riego Agricola'!AO101,0)</f>
        <v>1.5885</v>
      </c>
      <c r="AP21" s="58">
        <f>IF('Carga de datos'!$C$16=1,'Tarifas Riego Agricola'!AP41,0)+IF('Carga de datos'!$C$16=2,'Tarifas Riego Agricola'!AP61,0)+IF('Carga de datos'!$C$16=3,'Tarifas Riego Agricola'!AP81,0)+IF('Carga de datos'!$C$16=4,'Tarifas Riego Agricola'!AP101,0)</f>
        <v>1.5885</v>
      </c>
      <c r="AQ21" s="58">
        <f>IF('Carga de datos'!$C$16=1,'Tarifas Riego Agricola'!AQ41,0)+IF('Carga de datos'!$C$16=2,'Tarifas Riego Agricola'!AQ61,0)+IF('Carga de datos'!$C$16=3,'Tarifas Riego Agricola'!AQ81,0)+IF('Carga de datos'!$C$16=4,'Tarifas Riego Agricola'!AQ101,0)</f>
        <v>1.5885</v>
      </c>
      <c r="AR21" s="58">
        <f>IF('Carga de datos'!$C$16=1,'Tarifas Riego Agricola'!AR41,0)+IF('Carga de datos'!$C$16=2,'Tarifas Riego Agricola'!AR61,0)+IF('Carga de datos'!$C$16=3,'Tarifas Riego Agricola'!AR81,0)+IF('Carga de datos'!$C$16=4,'Tarifas Riego Agricola'!AR101,0)</f>
        <v>1.5885</v>
      </c>
      <c r="AS21" s="58">
        <f>IF('Carga de datos'!$C$16=1,'Tarifas Riego Agricola'!AS41,0)+IF('Carga de datos'!$C$16=2,'Tarifas Riego Agricola'!AS61,0)+IF('Carga de datos'!$C$16=3,'Tarifas Riego Agricola'!AS81,0)+IF('Carga de datos'!$C$16=4,'Tarifas Riego Agricola'!AS101,0)</f>
        <v>1.5885</v>
      </c>
      <c r="AT21" s="58">
        <f>IF('Carga de datos'!$C$16=1,'Tarifas Riego Agricola'!AT41,0)+IF('Carga de datos'!$C$16=2,'Tarifas Riego Agricola'!AT61,0)+IF('Carga de datos'!$C$16=3,'Tarifas Riego Agricola'!AT81,0)+IF('Carga de datos'!$C$16=4,'Tarifas Riego Agricola'!AT101,0)</f>
        <v>2.5823999999999998</v>
      </c>
      <c r="AU21" s="58">
        <f>IF('Carga de datos'!$C$16=1,'Tarifas Riego Agricola'!AU41,0)+IF('Carga de datos'!$C$16=2,'Tarifas Riego Agricola'!AU61,0)+IF('Carga de datos'!$C$16=3,'Tarifas Riego Agricola'!AU81,0)+IF('Carga de datos'!$C$16=4,'Tarifas Riego Agricola'!AU101,0)</f>
        <v>2.5823999999999998</v>
      </c>
      <c r="AV21" s="58">
        <f>IF('Carga de datos'!$C$16=1,'Tarifas Riego Agricola'!AV41,0)+IF('Carga de datos'!$C$16=2,'Tarifas Riego Agricola'!AV61,0)+IF('Carga de datos'!$C$16=3,'Tarifas Riego Agricola'!AV81,0)+IF('Carga de datos'!$C$16=4,'Tarifas Riego Agricola'!AV101,0)</f>
        <v>2.5823999999999998</v>
      </c>
      <c r="AW21" s="58">
        <f>IF('Carga de datos'!$C$16=1,'Tarifas Riego Agricola'!AW41,0)+IF('Carga de datos'!$C$16=2,'Tarifas Riego Agricola'!AW61,0)+IF('Carga de datos'!$C$16=3,'Tarifas Riego Agricola'!AW81,0)+IF('Carga de datos'!$C$16=4,'Tarifas Riego Agricola'!AW101,0)</f>
        <v>2.5823999999999998</v>
      </c>
      <c r="AX21" s="58">
        <f>IF('Carga de datos'!$C$16=1,'Tarifas Riego Agricola'!AX41,0)+IF('Carga de datos'!$C$16=2,'Tarifas Riego Agricola'!AX61,0)+IF('Carga de datos'!$C$16=3,'Tarifas Riego Agricola'!AX81,0)+IF('Carga de datos'!$C$16=4,'Tarifas Riego Agricola'!AX101,0)</f>
        <v>2.5823999999999998</v>
      </c>
      <c r="AY21" s="58">
        <f>IF('Carga de datos'!$C$16=1,'Tarifas Riego Agricola'!AY41,0)+IF('Carga de datos'!$C$16=2,'Tarifas Riego Agricola'!AY61,0)+IF('Carga de datos'!$C$16=3,'Tarifas Riego Agricola'!AY81,0)+IF('Carga de datos'!$C$16=4,'Tarifas Riego Agricola'!AY101,0)</f>
        <v>2.5823999999999998</v>
      </c>
      <c r="AZ21" s="58">
        <f>IF('Carga de datos'!$C$16=1,'Tarifas Riego Agricola'!AZ41,0)+IF('Carga de datos'!$C$16=2,'Tarifas Riego Agricola'!AZ61,0)+IF('Carga de datos'!$C$16=3,'Tarifas Riego Agricola'!AZ81,0)+IF('Carga de datos'!$C$16=4,'Tarifas Riego Agricola'!AZ101,0)</f>
        <v>3.2141000000000002</v>
      </c>
      <c r="BA21" s="58">
        <f>IF('Carga de datos'!$C$16=1,'Tarifas Riego Agricola'!BA41,0)+IF('Carga de datos'!$C$16=2,'Tarifas Riego Agricola'!BA61,0)+IF('Carga de datos'!$C$16=3,'Tarifas Riego Agricola'!BA81,0)+IF('Carga de datos'!$C$16=4,'Tarifas Riego Agricola'!BA101,0)</f>
        <v>3.2141000000000002</v>
      </c>
      <c r="BB21" s="58">
        <f>IF('Carga de datos'!$C$16=1,'Tarifas Riego Agricola'!BB41,0)+IF('Carga de datos'!$C$16=2,'Tarifas Riego Agricola'!BB61,0)+IF('Carga de datos'!$C$16=3,'Tarifas Riego Agricola'!BB81,0)+IF('Carga de datos'!$C$16=4,'Tarifas Riego Agricola'!BB101,0)</f>
        <v>3.2141000000000002</v>
      </c>
      <c r="BC21" s="58">
        <f>IF('Carga de datos'!$C$16=1,'Tarifas Riego Agricola'!BC41,0)+IF('Carga de datos'!$C$16=2,'Tarifas Riego Agricola'!BC61,0)+IF('Carga de datos'!$C$16=3,'Tarifas Riego Agricola'!BC81,0)+IF('Carga de datos'!$C$16=4,'Tarifas Riego Agricola'!BC101,0)</f>
        <v>3.3738000000000001</v>
      </c>
      <c r="BD21" s="58">
        <f>IF('Carga de datos'!$C$16=1,'Tarifas Riego Agricola'!BD41,0)+IF('Carga de datos'!$C$16=2,'Tarifas Riego Agricola'!BD61,0)+IF('Carga de datos'!$C$16=3,'Tarifas Riego Agricola'!BD81,0)+IF('Carga de datos'!$C$16=4,'Tarifas Riego Agricola'!BD101,0)</f>
        <v>3.3738000000000001</v>
      </c>
      <c r="BE21" s="58">
        <f>IF('Carga de datos'!$C$16=1,'Tarifas Riego Agricola'!BE41,0)+IF('Carga de datos'!$C$16=2,'Tarifas Riego Agricola'!BE61,0)+IF('Carga de datos'!$C$16=3,'Tarifas Riego Agricola'!BE81,0)+IF('Carga de datos'!$C$16=4,'Tarifas Riego Agricola'!BE101,0)</f>
        <v>3.3738000000000001</v>
      </c>
      <c r="BF21" s="58">
        <f>IF('Carga de datos'!$C$16=1,'Tarifas Riego Agricola'!BF41,0)+IF('Carga de datos'!$C$16=2,'Tarifas Riego Agricola'!BF61,0)+IF('Carga de datos'!$C$16=3,'Tarifas Riego Agricola'!BF81,0)+IF('Carga de datos'!$C$16=4,'Tarifas Riego Agricola'!BF101,0)</f>
        <v>3.5335000000000001</v>
      </c>
      <c r="BG21" s="58">
        <f>IF('Carga de datos'!$C$16=1,'Tarifas Riego Agricola'!BG41,0)+IF('Carga de datos'!$C$16=2,'Tarifas Riego Agricola'!BG61,0)+IF('Carga de datos'!$C$16=3,'Tarifas Riego Agricola'!BG81,0)+IF('Carga de datos'!$C$16=4,'Tarifas Riego Agricola'!BG101,0)</f>
        <v>3.5335000000000001</v>
      </c>
      <c r="BH21" s="58">
        <f>IF('Carga de datos'!$C$16=1,'Tarifas Riego Agricola'!BH41,0)+IF('Carga de datos'!$C$16=2,'Tarifas Riego Agricola'!BH61,0)+IF('Carga de datos'!$C$16=3,'Tarifas Riego Agricola'!BH81,0)+IF('Carga de datos'!$C$16=4,'Tarifas Riego Agricola'!BH101,0)</f>
        <v>3.5335000000000001</v>
      </c>
      <c r="BI21" s="58">
        <f>IF('Carga de datos'!$C$16=1,'Tarifas Riego Agricola'!BI41,0)+IF('Carga de datos'!$C$16=2,'Tarifas Riego Agricola'!BI61,0)+IF('Carga de datos'!$C$16=3,'Tarifas Riego Agricola'!BI81,0)+IF('Carga de datos'!$C$16=4,'Tarifas Riego Agricola'!BI101,0)</f>
        <v>3.5335000000000001</v>
      </c>
      <c r="BJ21" s="58">
        <f>IF('Carga de datos'!$C$16=1,'Tarifas Riego Agricola'!BJ41,0)+IF('Carga de datos'!$C$16=2,'Tarifas Riego Agricola'!BJ61,0)+IF('Carga de datos'!$C$16=3,'Tarifas Riego Agricola'!BJ81,0)+IF('Carga de datos'!$C$16=4,'Tarifas Riego Agricola'!BJ101,0)</f>
        <v>3.5335000000000001</v>
      </c>
      <c r="BK21" s="58">
        <f>IF('Carga de datos'!$C$16=1,'Tarifas Riego Agricola'!BK41,0)+IF('Carga de datos'!$C$16=2,'Tarifas Riego Agricola'!BK61,0)+IF('Carga de datos'!$C$16=3,'Tarifas Riego Agricola'!BK81,0)+IF('Carga de datos'!$C$16=4,'Tarifas Riego Agricola'!BK101,0)</f>
        <v>3.5335000000000001</v>
      </c>
      <c r="BL21" s="58">
        <f>IF('Carga de datos'!$C$16=1,'Tarifas Riego Agricola'!BL41,0)+IF('Carga de datos'!$C$16=2,'Tarifas Riego Agricola'!BL61,0)+IF('Carga de datos'!$C$16=3,'Tarifas Riego Agricola'!BL81,0)+IF('Carga de datos'!$C$16=4,'Tarifas Riego Agricola'!BL101,0)</f>
        <v>3.5335000000000001</v>
      </c>
      <c r="BM21" s="58">
        <f>IF('Carga de datos'!$C$16=1,'Tarifas Riego Agricola'!BM41,0)+IF('Carga de datos'!$C$16=2,'Tarifas Riego Agricola'!BM61,0)+IF('Carga de datos'!$C$16=3,'Tarifas Riego Agricola'!BM81,0)+IF('Carga de datos'!$C$16=4,'Tarifas Riego Agricola'!BM101,0)</f>
        <v>3.5335000000000001</v>
      </c>
      <c r="BN21" s="58">
        <f>IF('Carga de datos'!$C$16=1,'Tarifas Riego Agricola'!BN41,0)+IF('Carga de datos'!$C$16=2,'Tarifas Riego Agricola'!BN61,0)+IF('Carga de datos'!$C$16=3,'Tarifas Riego Agricola'!BN81,0)+IF('Carga de datos'!$C$16=4,'Tarifas Riego Agricola'!BN101,0)</f>
        <v>3.5335000000000001</v>
      </c>
      <c r="BO21" s="58">
        <f>IF('Carga de datos'!$C$16=1,'Tarifas Riego Agricola'!BO41,0)+IF('Carga de datos'!$C$16=2,'Tarifas Riego Agricola'!BO61,0)+IF('Carga de datos'!$C$16=3,'Tarifas Riego Agricola'!BO81,0)+IF('Carga de datos'!$C$16=4,'Tarifas Riego Agricola'!BO101,0)</f>
        <v>3.5335000000000001</v>
      </c>
      <c r="BP21" s="58">
        <f>IF('Carga de datos'!$C$16=1,'Tarifas Riego Agricola'!BP41,0)+IF('Carga de datos'!$C$16=2,'Tarifas Riego Agricola'!BP61,0)+IF('Carga de datos'!$C$16=3,'Tarifas Riego Agricola'!BP81,0)+IF('Carga de datos'!$C$16=4,'Tarifas Riego Agricola'!BP101,0)</f>
        <v>3.5335000000000001</v>
      </c>
      <c r="BQ21" s="58">
        <f>IF('Carga de datos'!$C$16=1,'Tarifas Riego Agricola'!BQ41,0)+IF('Carga de datos'!$C$16=2,'Tarifas Riego Agricola'!BQ61,0)+IF('Carga de datos'!$C$16=3,'Tarifas Riego Agricola'!BQ81,0)+IF('Carga de datos'!$C$16=4,'Tarifas Riego Agricola'!BQ101,0)</f>
        <v>3.5335000000000001</v>
      </c>
      <c r="BR21" s="58">
        <f>IF('Carga de datos'!$C$16=1,'Tarifas Riego Agricola'!BR41,0)+IF('Carga de datos'!$C$16=2,'Tarifas Riego Agricola'!BR61,0)+IF('Carga de datos'!$C$16=3,'Tarifas Riego Agricola'!BR81,0)+IF('Carga de datos'!$C$16=4,'Tarifas Riego Agricola'!BR101,0)</f>
        <v>3.5335000000000001</v>
      </c>
      <c r="BS21" s="58">
        <f>IF('Carga de datos'!$C$16=1,'Tarifas Riego Agricola'!BS41,0)+IF('Carga de datos'!$C$16=2,'Tarifas Riego Agricola'!BS61,0)+IF('Carga de datos'!$C$16=3,'Tarifas Riego Agricola'!BS81,0)+IF('Carga de datos'!$C$16=4,'Tarifas Riego Agricola'!BS101,0)</f>
        <v>3.5335000000000001</v>
      </c>
      <c r="BT21" s="58">
        <f>IF('Carga de datos'!$C$16=1,'Tarifas Riego Agricola'!BT41,0)+IF('Carga de datos'!$C$16=2,'Tarifas Riego Agricola'!BT61,0)+IF('Carga de datos'!$C$16=3,'Tarifas Riego Agricola'!BT81,0)+IF('Carga de datos'!$C$16=4,'Tarifas Riego Agricola'!BT101,0)</f>
        <v>3.5335000000000001</v>
      </c>
      <c r="BU21" s="58">
        <f>IF('Carga de datos'!$C$16=1,'Tarifas Riego Agricola'!BU41,0)+IF('Carga de datos'!$C$16=2,'Tarifas Riego Agricola'!BU61,0)+IF('Carga de datos'!$C$16=3,'Tarifas Riego Agricola'!BU81,0)+IF('Carga de datos'!$C$16=4,'Tarifas Riego Agricola'!BU101,0)</f>
        <v>3.5335000000000001</v>
      </c>
      <c r="BV21" s="58">
        <f>IF('Carga de datos'!$C$16=1,'Tarifas Riego Agricola'!BV41,0)+IF('Carga de datos'!$C$16=2,'Tarifas Riego Agricola'!BV61,0)+IF('Carga de datos'!$C$16=3,'Tarifas Riego Agricola'!BV81,0)+IF('Carga de datos'!$C$16=4,'Tarifas Riego Agricola'!BV101,0)</f>
        <v>3.5335000000000001</v>
      </c>
      <c r="BW21" s="58">
        <f>(IF('Carga de datos'!$C$16=1,'Tarifas Riego Agricola'!BW41,0)+IF('Carga de datos'!$C$16=2,'Tarifas Riego Agricola'!BW61,0)+IF('Carga de datos'!$C$16=3,'Tarifas Riego Agricola'!BW81,0)+IF('Carga de datos'!$C$16=4,'Tarifas Riego Agricola'!BW101,0))*(1+$BW$2)</f>
        <v>3.5335000000000001</v>
      </c>
      <c r="BX21" s="58">
        <f>(IF('Carga de datos'!$C$16=1,'Tarifas Riego Agricola'!BX41,0)+IF('Carga de datos'!$C$16=2,'Tarifas Riego Agricola'!BX61,0)+IF('Carga de datos'!$C$16=3,'Tarifas Riego Agricola'!BX81,0)+IF('Carga de datos'!$C$16=4,'Tarifas Riego Agricola'!BX101,0))*(1+$BW$2)</f>
        <v>3.5335000000000001</v>
      </c>
      <c r="BY21" s="58">
        <f>(IF('Carga de datos'!$C$16=1,'Tarifas Riego Agricola'!BY41,0)+IF('Carga de datos'!$C$16=2,'Tarifas Riego Agricola'!BY61,0)+IF('Carga de datos'!$C$16=3,'Tarifas Riego Agricola'!BY81,0)+IF('Carga de datos'!$C$16=4,'Tarifas Riego Agricola'!BY101,0))*(1+$BW$2)</f>
        <v>3.5335000000000001</v>
      </c>
      <c r="BZ21" s="58">
        <f>(IF('Carga de datos'!$C$16=1,'Tarifas Riego Agricola'!BZ41,0)+IF('Carga de datos'!$C$16=2,'Tarifas Riego Agricola'!BZ61,0)+IF('Carga de datos'!$C$16=3,'Tarifas Riego Agricola'!BZ81,0)+IF('Carga de datos'!$C$16=4,'Tarifas Riego Agricola'!BZ101,0))*(1+$BW$2)</f>
        <v>3.5335000000000001</v>
      </c>
      <c r="CA21" s="58">
        <f>(IF('Carga de datos'!$C$16=1,'Tarifas Riego Agricola'!CA41,0)+IF('Carga de datos'!$C$16=2,'Tarifas Riego Agricola'!CA61,0)+IF('Carga de datos'!$C$16=3,'Tarifas Riego Agricola'!CA81,0)+IF('Carga de datos'!$C$16=4,'Tarifas Riego Agricola'!CA101,0))*(1+$BW$2)</f>
        <v>6.5270000000000001</v>
      </c>
      <c r="CB21" s="58">
        <f>(IF('Carga de datos'!$C$16=1,'Tarifas Riego Agricola'!CB41,0)+IF('Carga de datos'!$C$16=2,'Tarifas Riego Agricola'!CB61,0)+IF('Carga de datos'!$C$16=3,'Tarifas Riego Agricola'!CB81,0)+IF('Carga de datos'!$C$16=4,'Tarifas Riego Agricola'!CB101,0))*(1+$BW$2)</f>
        <v>6.5270000000000001</v>
      </c>
      <c r="CC21" s="58">
        <f>(IF('Carga de datos'!$C$16=1,'Tarifas Riego Agricola'!CC41,0)+IF('Carga de datos'!$C$16=2,'Tarifas Riego Agricola'!CC61,0)+IF('Carga de datos'!$C$16=3,'Tarifas Riego Agricola'!CC81,0)+IF('Carga de datos'!$C$16=4,'Tarifas Riego Agricola'!CC101,0))*(1+$BW$2)</f>
        <v>6.5270000000000001</v>
      </c>
      <c r="CD21" s="58">
        <f>(IF('Carga de datos'!$C$16=1,'Tarifas Riego Agricola'!CD41,0)+IF('Carga de datos'!$C$16=2,'Tarifas Riego Agricola'!CD61,0)+IF('Carga de datos'!$C$16=3,'Tarifas Riego Agricola'!CD81,0)+IF('Carga de datos'!$C$16=4,'Tarifas Riego Agricola'!CD101,0))*(1+$BW$2)</f>
        <v>6.5270000000000001</v>
      </c>
      <c r="CE21" s="58">
        <f>(IF('Carga de datos'!$C$16=1,'Tarifas Riego Agricola'!CE41,0)+IF('Carga de datos'!$C$16=2,'Tarifas Riego Agricola'!CE61,0)+IF('Carga de datos'!$C$16=3,'Tarifas Riego Agricola'!CE81,0)+IF('Carga de datos'!$C$16=4,'Tarifas Riego Agricola'!CE101,0))*(1+$BW$2)</f>
        <v>6.5270000000000001</v>
      </c>
      <c r="CF21" s="58">
        <f>(IF('Carga de datos'!$C$16=1,'Tarifas Riego Agricola'!CF41,0)+IF('Carga de datos'!$C$16=2,'Tarifas Riego Agricola'!CF61,0)+IF('Carga de datos'!$C$16=3,'Tarifas Riego Agricola'!CF81,0)+IF('Carga de datos'!$C$16=4,'Tarifas Riego Agricola'!CF101,0))*(1+$BW$2)</f>
        <v>6.5270000000000001</v>
      </c>
      <c r="CG21" s="58">
        <f>(IF('Carga de datos'!$C$16=1,'Tarifas Riego Agricola'!CG41,0)+IF('Carga de datos'!$C$16=2,'Tarifas Riego Agricola'!CG61,0)+IF('Carga de datos'!$C$16=3,'Tarifas Riego Agricola'!CG81,0)+IF('Carga de datos'!$C$16=4,'Tarifas Riego Agricola'!CG101,0))*(1+$BW$2)</f>
        <v>6.5270000000000001</v>
      </c>
      <c r="CH21" s="58">
        <f>(IF('Carga de datos'!$C$16=1,'Tarifas Riego Agricola'!CH41,0)+IF('Carga de datos'!$C$16=2,'Tarifas Riego Agricola'!CH61,0)+IF('Carga de datos'!$C$16=3,'Tarifas Riego Agricola'!CH81,0)+IF('Carga de datos'!$C$16=4,'Tarifas Riego Agricola'!CH101,0))*(1+$BW$2)</f>
        <v>6.5270000000000001</v>
      </c>
      <c r="CI21" s="58">
        <f>(IF('Carga de datos'!$C$16=1,'Tarifas Riego Agricola'!CI41,0)+IF('Carga de datos'!$C$16=2,'Tarifas Riego Agricola'!CI61,0)+IF('Carga de datos'!$C$16=3,'Tarifas Riego Agricola'!CI81,0)+IF('Carga de datos'!$C$16=4,'Tarifas Riego Agricola'!CI101,0))*(1+$BW$2)</f>
        <v>6.5270000000000001</v>
      </c>
      <c r="CJ21" s="58">
        <f>(IF('Carga de datos'!$C$16=1,'Tarifas Riego Agricola'!CJ41,0)+IF('Carga de datos'!$C$16=2,'Tarifas Riego Agricola'!CJ61,0)+IF('Carga de datos'!$C$16=3,'Tarifas Riego Agricola'!CJ81,0)+IF('Carga de datos'!$C$16=4,'Tarifas Riego Agricola'!CJ101,0))*(1+$BW$2)</f>
        <v>6.5270000000000001</v>
      </c>
      <c r="CK21" s="58">
        <f>(IF('Carga de datos'!$C$16=1,'Tarifas Riego Agricola'!CK41,0)+IF('Carga de datos'!$C$16=2,'Tarifas Riego Agricola'!CK61,0)+IF('Carga de datos'!$C$16=3,'Tarifas Riego Agricola'!CK81,0)+IF('Carga de datos'!$C$16=4,'Tarifas Riego Agricola'!CK101,0))*(1+$BW$2)</f>
        <v>6.5270000000000001</v>
      </c>
      <c r="CL21" s="58">
        <f>(IF('Carga de datos'!$C$16=1,'Tarifas Riego Agricola'!CL41,0)+IF('Carga de datos'!$C$16=2,'Tarifas Riego Agricola'!CL61,0)+IF('Carga de datos'!$C$16=3,'Tarifas Riego Agricola'!CL81,0)+IF('Carga de datos'!$C$16=4,'Tarifas Riego Agricola'!CL101,0))*(1+$BW$2)</f>
        <v>6.5270000000000001</v>
      </c>
      <c r="CM21" s="58">
        <f>(IF('Carga de datos'!$C$16=1,'Tarifas Riego Agricola'!CM41,0)+IF('Carga de datos'!$C$16=2,'Tarifas Riego Agricola'!CM61,0)+IF('Carga de datos'!$C$16=3,'Tarifas Riego Agricola'!CM81,0)+IF('Carga de datos'!$C$16=4,'Tarifas Riego Agricola'!CM101,0))*(1+$BW$2)</f>
        <v>6.5270000000000001</v>
      </c>
      <c r="CN21" s="58">
        <f>(IF('Carga de datos'!$C$16=1,'Tarifas Riego Agricola'!CN41,0)+IF('Carga de datos'!$C$16=2,'Tarifas Riego Agricola'!CN61,0)+IF('Carga de datos'!$C$16=3,'Tarifas Riego Agricola'!CN81,0)+IF('Carga de datos'!$C$16=4,'Tarifas Riego Agricola'!CN101,0))*(1+$BW$2)</f>
        <v>6.5270000000000001</v>
      </c>
      <c r="CO21" s="58">
        <f>(IF('Carga de datos'!$C$16=1,'Tarifas Riego Agricola'!CO41,0)+IF('Carga de datos'!$C$16=2,'Tarifas Riego Agricola'!CO61,0)+IF('Carga de datos'!$C$16=3,'Tarifas Riego Agricola'!CO81,0)+IF('Carga de datos'!$C$16=4,'Tarifas Riego Agricola'!CO101,0))*(1+$BW$2)</f>
        <v>6.5270000000000001</v>
      </c>
      <c r="CP21" s="58">
        <f>(IF('Carga de datos'!$C$16=1,'Tarifas Riego Agricola'!CP41,0)+IF('Carga de datos'!$C$16=2,'Tarifas Riego Agricola'!CP61,0)+IF('Carga de datos'!$C$16=3,'Tarifas Riego Agricola'!CP81,0)+IF('Carga de datos'!$C$16=4,'Tarifas Riego Agricola'!CP101,0))*(1+$BW$2)</f>
        <v>6.5270000000000001</v>
      </c>
      <c r="CQ21" s="58">
        <f>(IF('Carga de datos'!$C$16=1,'Tarifas Riego Agricola'!CQ41,0)+IF('Carga de datos'!$C$16=2,'Tarifas Riego Agricola'!CQ61,0)+IF('Carga de datos'!$C$16=3,'Tarifas Riego Agricola'!CQ81,0)+IF('Carga de datos'!$C$16=4,'Tarifas Riego Agricola'!CQ101,0))*(1+$BW$2)</f>
        <v>6.5270000000000001</v>
      </c>
      <c r="CR21" s="58">
        <f>(IF('Carga de datos'!$C$16=1,'Tarifas Riego Agricola'!CR41,0)+IF('Carga de datos'!$C$16=2,'Tarifas Riego Agricola'!CR61,0)+IF('Carga de datos'!$C$16=3,'Tarifas Riego Agricola'!CR81,0)+IF('Carga de datos'!$C$16=4,'Tarifas Riego Agricola'!CR101,0))*(1+$BW$2)</f>
        <v>6.5270000000000001</v>
      </c>
      <c r="CS21" s="58">
        <f>(IF('Carga de datos'!$C$16=1,'Tarifas Riego Agricola'!CS41,0)+IF('Carga de datos'!$C$16=2,'Tarifas Riego Agricola'!CS61,0)+IF('Carga de datos'!$C$16=3,'Tarifas Riego Agricola'!CS81,0)+IF('Carga de datos'!$C$16=4,'Tarifas Riego Agricola'!CS101,0))*(1+$BW$2)</f>
        <v>6.5270000000000001</v>
      </c>
      <c r="CT21" s="58">
        <f>(IF('Carga de datos'!$C$16=1,'Tarifas Riego Agricola'!CT41,0)+IF('Carga de datos'!$C$16=2,'Tarifas Riego Agricola'!CT61,0)+IF('Carga de datos'!$C$16=3,'Tarifas Riego Agricola'!CT81,0)+IF('Carga de datos'!$C$16=4,'Tarifas Riego Agricola'!CT101,0))*(1+$BW$2)</f>
        <v>6.5270000000000001</v>
      </c>
    </row>
    <row r="22" spans="1:98" s="55" customFormat="1" x14ac:dyDescent="0.25">
      <c r="B22" s="56"/>
      <c r="C22" s="56"/>
      <c r="D22" s="56"/>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7"/>
      <c r="BA22" s="56"/>
      <c r="BB22" s="56"/>
      <c r="BC22" s="57"/>
      <c r="BD22" s="56"/>
      <c r="BE22" s="57"/>
      <c r="BF22" s="56"/>
      <c r="BG22" s="56"/>
      <c r="BH22" s="56"/>
      <c r="BI22" s="57"/>
      <c r="BJ22" s="56"/>
      <c r="BK22" s="56"/>
      <c r="BL22" s="56"/>
      <c r="BM22" s="56"/>
      <c r="BN22" s="56"/>
      <c r="BO22" s="56"/>
      <c r="BP22" s="56"/>
      <c r="BQ22" s="56"/>
      <c r="BR22" s="56"/>
      <c r="BS22" s="56"/>
      <c r="BT22" s="56"/>
      <c r="BU22" s="56"/>
      <c r="BV22" s="56"/>
      <c r="BW22" s="56"/>
      <c r="BX22" s="56"/>
      <c r="BY22" s="56"/>
      <c r="BZ22" s="56"/>
      <c r="CA22" s="56"/>
      <c r="CB22" s="56"/>
      <c r="CC22" s="56"/>
      <c r="CD22" s="56"/>
      <c r="CE22" s="56"/>
      <c r="CF22" s="56"/>
      <c r="CG22" s="56"/>
      <c r="CH22" s="56"/>
    </row>
    <row r="23" spans="1:98" s="55" customFormat="1" x14ac:dyDescent="0.25">
      <c r="B23" s="56"/>
      <c r="C23" s="56"/>
      <c r="D23" s="56"/>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7"/>
      <c r="BA23" s="56"/>
      <c r="BB23" s="56"/>
      <c r="BC23" s="57"/>
      <c r="BD23" s="56"/>
      <c r="BE23" s="57"/>
      <c r="BF23" s="56"/>
      <c r="BG23" s="56"/>
      <c r="BH23" s="56"/>
      <c r="BI23" s="57"/>
      <c r="BJ23" s="56"/>
      <c r="BK23" s="56"/>
      <c r="BL23" s="56"/>
      <c r="BM23" s="56"/>
      <c r="BN23" s="56"/>
      <c r="BO23" s="56"/>
      <c r="BP23" s="56"/>
      <c r="BQ23" s="56"/>
      <c r="BR23" s="56"/>
      <c r="BS23" s="56"/>
      <c r="BT23" s="56"/>
      <c r="BU23" s="56"/>
      <c r="BV23" s="56"/>
      <c r="BW23" s="56"/>
      <c r="BX23" s="56"/>
      <c r="BY23" s="56"/>
      <c r="BZ23" s="56"/>
      <c r="CA23" s="56"/>
      <c r="CB23" s="56"/>
      <c r="CC23" s="56"/>
      <c r="CD23" s="56"/>
      <c r="CE23" s="56"/>
      <c r="CF23" s="56"/>
      <c r="CG23" s="56"/>
      <c r="CH23" s="56"/>
    </row>
    <row r="24" spans="1:98" s="55" customFormat="1" x14ac:dyDescent="0.25">
      <c r="A24" s="27" t="s">
        <v>44</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7"/>
      <c r="BA24" s="56"/>
      <c r="BB24" s="56"/>
      <c r="BC24" s="57"/>
      <c r="BD24" s="56"/>
      <c r="BE24" s="57"/>
      <c r="BF24" s="56"/>
      <c r="BG24" s="56"/>
      <c r="BH24" s="56"/>
      <c r="BI24" s="57"/>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6"/>
    </row>
    <row r="25" spans="1:98" x14ac:dyDescent="0.25">
      <c r="A25" t="s">
        <v>24</v>
      </c>
      <c r="B25">
        <v>90.68</v>
      </c>
      <c r="C25">
        <v>90.68</v>
      </c>
      <c r="I25">
        <v>90.68</v>
      </c>
      <c r="J25">
        <v>90.68</v>
      </c>
      <c r="K25">
        <v>90.68</v>
      </c>
      <c r="L25">
        <v>90.68</v>
      </c>
      <c r="M25">
        <v>90.68</v>
      </c>
      <c r="N25">
        <v>90.68</v>
      </c>
      <c r="O25">
        <v>90.68</v>
      </c>
      <c r="P25">
        <v>90.68</v>
      </c>
      <c r="Q25">
        <v>134.91999999999999</v>
      </c>
      <c r="R25">
        <v>134.91999999999999</v>
      </c>
      <c r="S25">
        <v>134.91999999999999</v>
      </c>
      <c r="T25">
        <v>134.91999999999999</v>
      </c>
      <c r="U25">
        <v>134.91999999999999</v>
      </c>
      <c r="V25" s="30">
        <v>144.358</v>
      </c>
      <c r="W25" s="30">
        <v>154.62299999999999</v>
      </c>
      <c r="X25" s="30">
        <v>154.62299999999999</v>
      </c>
      <c r="Y25">
        <v>154.62299999999999</v>
      </c>
      <c r="Z25">
        <v>165.792</v>
      </c>
      <c r="AA25">
        <v>165.792</v>
      </c>
      <c r="AB25">
        <v>165.792</v>
      </c>
      <c r="AC25">
        <v>178.19399999999999</v>
      </c>
      <c r="AD25">
        <v>178.19399999999999</v>
      </c>
      <c r="AE25">
        <v>178.46199999999999</v>
      </c>
      <c r="AF25">
        <v>191.67</v>
      </c>
      <c r="AG25">
        <v>235.79300000000001</v>
      </c>
      <c r="AH25">
        <v>236.65600000000001</v>
      </c>
      <c r="AI25">
        <v>236.65600000000001</v>
      </c>
      <c r="AJ25">
        <v>236.65600000000001</v>
      </c>
      <c r="AK25">
        <v>338.20100000000002</v>
      </c>
      <c r="AL25">
        <v>380.73200000000003</v>
      </c>
      <c r="AM25">
        <v>380.73200000000003</v>
      </c>
      <c r="AN25">
        <v>380.79899999999998</v>
      </c>
      <c r="AO25">
        <v>380.79899999999998</v>
      </c>
      <c r="AP25">
        <v>380.79899999999998</v>
      </c>
      <c r="AQ25">
        <v>380.79899999999998</v>
      </c>
      <c r="AR25">
        <v>380.79899999999998</v>
      </c>
      <c r="AS25">
        <v>380.79899999999998</v>
      </c>
      <c r="AT25">
        <v>381.762</v>
      </c>
      <c r="AU25">
        <v>381.762</v>
      </c>
      <c r="AV25">
        <v>381.762</v>
      </c>
      <c r="AW25">
        <v>381.762</v>
      </c>
      <c r="AX25">
        <v>381.762</v>
      </c>
      <c r="AY25">
        <v>381.762</v>
      </c>
      <c r="AZ25">
        <v>393.14299999999997</v>
      </c>
      <c r="BA25">
        <f>+AZ25</f>
        <v>393.14299999999997</v>
      </c>
      <c r="BB25">
        <f>+BA25</f>
        <v>393.14299999999997</v>
      </c>
      <c r="BC25" s="53">
        <v>393.14299999999997</v>
      </c>
      <c r="BD25" s="53">
        <v>394.14299999999997</v>
      </c>
      <c r="BE25">
        <v>645.80399999999997</v>
      </c>
      <c r="BF25">
        <v>645.80399999999997</v>
      </c>
      <c r="BG25">
        <v>645.80399999999997</v>
      </c>
      <c r="BH25">
        <v>645.80399999999997</v>
      </c>
      <c r="BI25">
        <v>645.80399999999997</v>
      </c>
      <c r="BJ25">
        <v>645.80399999999997</v>
      </c>
      <c r="BK25">
        <v>645.80399999999997</v>
      </c>
      <c r="BL25">
        <f t="shared" ref="BL25:BL26" si="0">+BK25</f>
        <v>645.80399999999997</v>
      </c>
      <c r="BM25">
        <f t="shared" ref="BM25:BM26" si="1">+BL25</f>
        <v>645.80399999999997</v>
      </c>
      <c r="BN25">
        <f t="shared" ref="BN25:BN26" si="2">+BM25</f>
        <v>645.80399999999997</v>
      </c>
      <c r="BO25">
        <v>645.80399999999997</v>
      </c>
      <c r="BP25">
        <v>645.80399999999997</v>
      </c>
      <c r="BQ25">
        <v>645.80399999999997</v>
      </c>
      <c r="BR25">
        <v>645.80399999999997</v>
      </c>
      <c r="BS25">
        <v>645.80399999999997</v>
      </c>
      <c r="BT25">
        <v>645.80399999999997</v>
      </c>
      <c r="BU25">
        <v>645.80399999999997</v>
      </c>
      <c r="BV25">
        <v>645.80399999999997</v>
      </c>
      <c r="BW25">
        <v>1127.9770000000001</v>
      </c>
      <c r="BX25">
        <v>1127.9770000000001</v>
      </c>
      <c r="BY25">
        <v>1127.9770000000001</v>
      </c>
      <c r="BZ25">
        <v>1127.9770000000001</v>
      </c>
      <c r="CA25">
        <v>1127.9770000000001</v>
      </c>
      <c r="CB25">
        <v>1127.9770000000001</v>
      </c>
      <c r="CC25">
        <v>1127.9770000000001</v>
      </c>
      <c r="CD25">
        <v>1127.9770000000001</v>
      </c>
      <c r="CE25">
        <v>1127.9770000000001</v>
      </c>
      <c r="CF25">
        <v>1127.9770000000001</v>
      </c>
      <c r="CG25">
        <v>1127.9770000000001</v>
      </c>
      <c r="CH25">
        <v>1127.9770000000001</v>
      </c>
      <c r="CI25">
        <v>1127.9770000000001</v>
      </c>
      <c r="CJ25">
        <v>1127.9770000000001</v>
      </c>
      <c r="CK25">
        <v>1127.9770000000001</v>
      </c>
      <c r="CL25">
        <v>1127.9770000000001</v>
      </c>
      <c r="CM25">
        <v>1127.9770000000001</v>
      </c>
      <c r="CN25">
        <v>1127.9770000000001</v>
      </c>
      <c r="CO25">
        <v>1127.9770000000001</v>
      </c>
      <c r="CP25">
        <v>1127.9770000000001</v>
      </c>
      <c r="CQ25">
        <v>1127.9770000000001</v>
      </c>
      <c r="CR25">
        <v>1127.9770000000001</v>
      </c>
      <c r="CS25">
        <v>1127.9770000000001</v>
      </c>
      <c r="CT25">
        <v>1127.9770000000001</v>
      </c>
    </row>
    <row r="26" spans="1:98" x14ac:dyDescent="0.25">
      <c r="A26" t="s">
        <v>25</v>
      </c>
      <c r="B26">
        <v>11.471</v>
      </c>
      <c r="C26">
        <v>11.471</v>
      </c>
      <c r="I26">
        <v>11.471</v>
      </c>
      <c r="J26">
        <v>11.471</v>
      </c>
      <c r="K26">
        <v>11.471</v>
      </c>
      <c r="L26">
        <v>11.471</v>
      </c>
      <c r="M26">
        <v>11.471</v>
      </c>
      <c r="N26">
        <v>11.471</v>
      </c>
      <c r="O26">
        <v>11.471</v>
      </c>
      <c r="P26">
        <v>11.471</v>
      </c>
      <c r="Q26">
        <v>17.094000000000001</v>
      </c>
      <c r="R26">
        <v>17.094000000000001</v>
      </c>
      <c r="S26">
        <v>17.094000000000001</v>
      </c>
      <c r="T26">
        <v>17.094000000000001</v>
      </c>
      <c r="U26">
        <v>17.094000000000001</v>
      </c>
      <c r="V26" s="31">
        <v>18.294</v>
      </c>
      <c r="W26" s="31">
        <v>19.599</v>
      </c>
      <c r="X26" s="31">
        <v>19.599</v>
      </c>
      <c r="Y26">
        <v>19.599</v>
      </c>
      <c r="Z26">
        <v>21.018000000000001</v>
      </c>
      <c r="AA26">
        <v>21.018000000000001</v>
      </c>
      <c r="AB26">
        <v>21.018000000000001</v>
      </c>
      <c r="AC26">
        <v>22.561</v>
      </c>
      <c r="AD26">
        <v>22.561</v>
      </c>
      <c r="AE26">
        <v>22.561</v>
      </c>
      <c r="AF26">
        <v>24.24</v>
      </c>
      <c r="AG26">
        <v>29.849</v>
      </c>
      <c r="AH26">
        <v>29.849</v>
      </c>
      <c r="AI26">
        <v>29.849</v>
      </c>
      <c r="AJ26">
        <v>29.849</v>
      </c>
      <c r="AK26">
        <v>42.793999999999997</v>
      </c>
      <c r="AL26">
        <v>48.292999999999999</v>
      </c>
      <c r="AM26">
        <v>48.292999999999999</v>
      </c>
      <c r="AN26">
        <v>48.292999999999999</v>
      </c>
      <c r="AO26">
        <v>48.292999999999999</v>
      </c>
      <c r="AP26">
        <v>48.292999999999999</v>
      </c>
      <c r="AQ26">
        <v>48.292999999999999</v>
      </c>
      <c r="AR26">
        <v>48.292999999999999</v>
      </c>
      <c r="AS26">
        <v>48.292999999999999</v>
      </c>
      <c r="AT26">
        <v>48.292999999999999</v>
      </c>
      <c r="AU26">
        <v>48.292999999999999</v>
      </c>
      <c r="AV26">
        <v>48.292999999999999</v>
      </c>
      <c r="AW26">
        <v>48.292999999999999</v>
      </c>
      <c r="AX26">
        <v>48.292999999999999</v>
      </c>
      <c r="AY26">
        <v>48.292999999999999</v>
      </c>
      <c r="AZ26">
        <v>48.292999999999999</v>
      </c>
      <c r="BA26">
        <f>+AZ26</f>
        <v>48.292999999999999</v>
      </c>
      <c r="BB26">
        <f>+BA26</f>
        <v>48.292999999999999</v>
      </c>
      <c r="BC26">
        <f>+BB26</f>
        <v>48.292999999999999</v>
      </c>
      <c r="BD26">
        <f>+BC26</f>
        <v>48.292999999999999</v>
      </c>
      <c r="BE26">
        <v>80.408000000000001</v>
      </c>
      <c r="BF26">
        <v>80.408000000000001</v>
      </c>
      <c r="BG26">
        <v>80.408000000000001</v>
      </c>
      <c r="BH26">
        <v>80.408000000000001</v>
      </c>
      <c r="BI26">
        <v>80.408000000000001</v>
      </c>
      <c r="BJ26">
        <v>80.408000000000001</v>
      </c>
      <c r="BK26">
        <v>80.408000000000001</v>
      </c>
      <c r="BL26">
        <f t="shared" si="0"/>
        <v>80.408000000000001</v>
      </c>
      <c r="BM26">
        <f t="shared" si="1"/>
        <v>80.408000000000001</v>
      </c>
      <c r="BN26">
        <f t="shared" si="2"/>
        <v>80.408000000000001</v>
      </c>
      <c r="BO26">
        <v>80.408000000000001</v>
      </c>
      <c r="BP26">
        <v>80.408000000000001</v>
      </c>
      <c r="BQ26">
        <v>80.408000000000001</v>
      </c>
      <c r="BR26">
        <v>80.408000000000001</v>
      </c>
      <c r="BS26">
        <v>80.408000000000001</v>
      </c>
      <c r="BT26">
        <v>80.408000000000001</v>
      </c>
      <c r="BU26">
        <v>80.408000000000001</v>
      </c>
      <c r="BV26">
        <v>80.408000000000001</v>
      </c>
      <c r="BW26">
        <v>141.696</v>
      </c>
      <c r="BX26">
        <v>141.696</v>
      </c>
      <c r="BY26">
        <v>141.696</v>
      </c>
      <c r="BZ26">
        <v>141.696</v>
      </c>
      <c r="CA26">
        <v>141.696</v>
      </c>
      <c r="CB26">
        <v>141.696</v>
      </c>
      <c r="CC26">
        <v>141.696</v>
      </c>
      <c r="CD26">
        <v>141.696</v>
      </c>
      <c r="CE26">
        <v>141.696</v>
      </c>
      <c r="CF26">
        <v>141.696</v>
      </c>
      <c r="CG26">
        <v>141.696</v>
      </c>
      <c r="CH26">
        <v>141.696</v>
      </c>
      <c r="CI26">
        <v>141.696</v>
      </c>
      <c r="CJ26">
        <v>141.696</v>
      </c>
      <c r="CK26">
        <v>141.696</v>
      </c>
      <c r="CL26">
        <v>141.696</v>
      </c>
      <c r="CM26">
        <v>141.696</v>
      </c>
      <c r="CN26">
        <v>141.696</v>
      </c>
      <c r="CO26">
        <v>141.696</v>
      </c>
      <c r="CP26">
        <v>141.696</v>
      </c>
      <c r="CQ26">
        <v>141.696</v>
      </c>
      <c r="CR26">
        <v>141.696</v>
      </c>
      <c r="CS26">
        <v>141.696</v>
      </c>
      <c r="CT26">
        <v>141.696</v>
      </c>
    </row>
    <row r="27" spans="1:98" s="27" customFormat="1" x14ac:dyDescent="0.25">
      <c r="A27" s="27" t="s">
        <v>40</v>
      </c>
    </row>
    <row r="28" spans="1:98" x14ac:dyDescent="0.25">
      <c r="A28" t="s">
        <v>0</v>
      </c>
      <c r="B28">
        <v>0.24979999999999999</v>
      </c>
      <c r="C28">
        <v>0.24979999999999999</v>
      </c>
      <c r="I28">
        <v>0.24979999999999999</v>
      </c>
      <c r="J28">
        <v>0.24979999999999999</v>
      </c>
      <c r="K28">
        <v>0.24979999999999999</v>
      </c>
      <c r="L28">
        <v>0.24979999999999999</v>
      </c>
      <c r="M28">
        <v>0.24979999999999999</v>
      </c>
      <c r="N28">
        <v>0.24979999999999999</v>
      </c>
      <c r="O28">
        <v>0.24979999999999999</v>
      </c>
      <c r="P28">
        <v>0.52969999999999995</v>
      </c>
      <c r="Q28">
        <v>0.60409999999999997</v>
      </c>
      <c r="R28">
        <v>0.60409999999999997</v>
      </c>
      <c r="S28">
        <v>0.60409999999999997</v>
      </c>
      <c r="T28">
        <v>0.60409999999999997</v>
      </c>
      <c r="U28">
        <v>0.60409999999999997</v>
      </c>
      <c r="V28">
        <v>0.61990000000000001</v>
      </c>
      <c r="W28">
        <v>0.63700000000000001</v>
      </c>
      <c r="X28">
        <v>0.63700000000000001</v>
      </c>
      <c r="Y28">
        <v>0.63700000000000001</v>
      </c>
      <c r="Z28">
        <v>0.65559999999999996</v>
      </c>
      <c r="AA28">
        <v>0.65559999999999996</v>
      </c>
      <c r="AB28">
        <v>0.75690000000000002</v>
      </c>
      <c r="AC28">
        <v>1.0553999999999999</v>
      </c>
      <c r="AD28">
        <v>1.0553999999999999</v>
      </c>
      <c r="AE28">
        <v>1.0609999999999999</v>
      </c>
      <c r="AF28">
        <v>1.083</v>
      </c>
      <c r="AG28">
        <v>1.1566000000000001</v>
      </c>
      <c r="AH28">
        <v>1.1742999999999999</v>
      </c>
      <c r="AI28">
        <v>1.1742999999999999</v>
      </c>
      <c r="AJ28">
        <v>1.1742999999999999</v>
      </c>
      <c r="AK28">
        <v>1.3380000000000001</v>
      </c>
      <c r="AL28">
        <v>1.7332000000000001</v>
      </c>
      <c r="AM28">
        <v>1.7332000000000001</v>
      </c>
      <c r="AN28">
        <v>1.9592000000000001</v>
      </c>
      <c r="AO28">
        <v>1.9592000000000001</v>
      </c>
      <c r="AP28">
        <v>1.9592000000000001</v>
      </c>
      <c r="AQ28">
        <v>1.9592000000000001</v>
      </c>
      <c r="AR28">
        <v>1.9592000000000001</v>
      </c>
      <c r="AS28">
        <v>1.9592000000000001</v>
      </c>
      <c r="AT28">
        <v>2.4599000000000002</v>
      </c>
      <c r="AU28">
        <v>2.4599000000000002</v>
      </c>
      <c r="AV28">
        <v>2.4599000000000002</v>
      </c>
      <c r="AW28">
        <v>2.4599000000000002</v>
      </c>
      <c r="AX28">
        <v>2.4599000000000002</v>
      </c>
      <c r="AY28">
        <v>2.4599000000000002</v>
      </c>
      <c r="AZ28">
        <v>3.1955</v>
      </c>
      <c r="BA28">
        <f>+AZ28</f>
        <v>3.1955</v>
      </c>
      <c r="BB28">
        <f>+BA28</f>
        <v>3.1955</v>
      </c>
      <c r="BC28">
        <v>3.3450000000000002</v>
      </c>
      <c r="BD28">
        <v>3.3450000000000002</v>
      </c>
      <c r="BE28">
        <v>3.7376</v>
      </c>
      <c r="BF28">
        <v>3.7376</v>
      </c>
      <c r="BG28">
        <v>3.7376</v>
      </c>
      <c r="BH28">
        <v>3.7376</v>
      </c>
      <c r="BI28">
        <v>3.9207999999999998</v>
      </c>
      <c r="BJ28">
        <v>3.9207999999999998</v>
      </c>
      <c r="BK28">
        <v>3.9207999999999998</v>
      </c>
      <c r="BL28">
        <f t="shared" ref="BL28:BL29" si="3">+BK28</f>
        <v>3.9207999999999998</v>
      </c>
      <c r="BM28">
        <f t="shared" ref="BM28:BM29" si="4">+BL28</f>
        <v>3.9207999999999998</v>
      </c>
      <c r="BN28">
        <f t="shared" ref="BN28:BN29" si="5">+BM28</f>
        <v>3.9207999999999998</v>
      </c>
      <c r="BO28">
        <v>3.9207999999999998</v>
      </c>
      <c r="BP28">
        <v>3.9207999999999998</v>
      </c>
      <c r="BQ28">
        <v>3.9207999999999998</v>
      </c>
      <c r="BR28">
        <v>3.9207999999999998</v>
      </c>
      <c r="BS28">
        <v>3.9207999999999998</v>
      </c>
      <c r="BT28">
        <v>3.9207999999999998</v>
      </c>
      <c r="BU28">
        <v>3.9207999999999998</v>
      </c>
      <c r="BV28">
        <v>3.9207999999999998</v>
      </c>
      <c r="BW28">
        <v>4.7248999999999999</v>
      </c>
      <c r="BX28">
        <v>4.7248999999999999</v>
      </c>
      <c r="BY28">
        <v>4.7248999999999999</v>
      </c>
      <c r="BZ28">
        <v>4.7248999999999999</v>
      </c>
      <c r="CA28" s="54">
        <v>4.8160999999999996</v>
      </c>
      <c r="CB28" s="54">
        <v>4.8160999999999996</v>
      </c>
      <c r="CC28" s="54">
        <v>4.8160999999999996</v>
      </c>
      <c r="CD28" s="54">
        <v>4.8160999999999996</v>
      </c>
      <c r="CE28" s="54">
        <v>4.8160999999999996</v>
      </c>
      <c r="CF28" s="54">
        <v>4.8160999999999996</v>
      </c>
      <c r="CG28" s="54">
        <v>4.8160999999999996</v>
      </c>
      <c r="CH28" s="54">
        <v>4.8160999999999996</v>
      </c>
      <c r="CI28" s="54">
        <v>4.8160999999999996</v>
      </c>
      <c r="CJ28" s="54">
        <v>4.8160999999999996</v>
      </c>
      <c r="CK28" s="54">
        <v>4.8160999999999996</v>
      </c>
      <c r="CL28" s="54">
        <v>4.8160999999999996</v>
      </c>
      <c r="CM28" s="54">
        <v>4.8160999999999996</v>
      </c>
      <c r="CN28" s="54">
        <v>4.8160999999999996</v>
      </c>
      <c r="CO28" s="54">
        <v>4.8160999999999996</v>
      </c>
      <c r="CP28" s="54">
        <v>4.8160999999999996</v>
      </c>
      <c r="CQ28" s="54">
        <v>4.8160999999999996</v>
      </c>
      <c r="CR28" s="54">
        <v>4.8160999999999996</v>
      </c>
      <c r="CS28" s="54">
        <v>4.8160999999999996</v>
      </c>
      <c r="CT28" s="54">
        <v>4.8160999999999996</v>
      </c>
    </row>
    <row r="29" spans="1:98" x14ac:dyDescent="0.25">
      <c r="A29" t="s">
        <v>1</v>
      </c>
      <c r="B29">
        <v>8.1299999999999997E-2</v>
      </c>
      <c r="C29">
        <v>8.1299999999999997E-2</v>
      </c>
      <c r="I29">
        <v>8.1299999999999997E-2</v>
      </c>
      <c r="J29">
        <v>8.1299999999999997E-2</v>
      </c>
      <c r="K29">
        <v>8.1299999999999997E-2</v>
      </c>
      <c r="L29">
        <v>8.1299999999999997E-2</v>
      </c>
      <c r="M29">
        <v>8.1299999999999997E-2</v>
      </c>
      <c r="N29">
        <v>8.1299999999999997E-2</v>
      </c>
      <c r="O29">
        <v>8.1299999999999997E-2</v>
      </c>
      <c r="P29">
        <v>0.36720000000000003</v>
      </c>
      <c r="Q29">
        <v>0.36759999999999998</v>
      </c>
      <c r="R29">
        <v>0.36759999999999998</v>
      </c>
      <c r="S29">
        <v>0.36759999999999998</v>
      </c>
      <c r="T29">
        <v>0.36759999999999998</v>
      </c>
      <c r="U29">
        <v>0.36759999999999998</v>
      </c>
      <c r="V29">
        <v>0.36759999999999998</v>
      </c>
      <c r="W29">
        <v>0.36759999999999998</v>
      </c>
      <c r="X29">
        <v>0.36759999999999998</v>
      </c>
      <c r="Y29">
        <v>0.36759999999999998</v>
      </c>
      <c r="Z29">
        <v>0.36759999999999998</v>
      </c>
      <c r="AA29">
        <v>0.36759999999999998</v>
      </c>
      <c r="AB29">
        <v>0.46679999999999999</v>
      </c>
      <c r="AC29">
        <v>0.73629999999999995</v>
      </c>
      <c r="AD29">
        <v>0.73629999999999995</v>
      </c>
      <c r="AE29">
        <v>0.73750000000000004</v>
      </c>
      <c r="AF29">
        <v>0.73750000000000004</v>
      </c>
      <c r="AG29">
        <v>0.73750000000000004</v>
      </c>
      <c r="AH29">
        <v>0.74099999999999999</v>
      </c>
      <c r="AI29">
        <v>0.74099999999999999</v>
      </c>
      <c r="AJ29">
        <v>0.74099999999999999</v>
      </c>
      <c r="AK29">
        <v>0.73980000000000001</v>
      </c>
      <c r="AL29">
        <v>1.0388999999999999</v>
      </c>
      <c r="AM29">
        <v>1.0388999999999999</v>
      </c>
      <c r="AN29">
        <v>1.2528999999999999</v>
      </c>
      <c r="AO29">
        <v>1.2528999999999999</v>
      </c>
      <c r="AP29">
        <v>1.2528999999999999</v>
      </c>
      <c r="AQ29">
        <v>1.2528999999999999</v>
      </c>
      <c r="AR29">
        <v>1.2528999999999999</v>
      </c>
      <c r="AS29">
        <v>1.2528999999999999</v>
      </c>
      <c r="AT29">
        <v>1.7164999999999999</v>
      </c>
      <c r="AU29">
        <v>1.7164999999999999</v>
      </c>
      <c r="AV29">
        <v>1.7164999999999999</v>
      </c>
      <c r="AW29">
        <v>1.7164999999999999</v>
      </c>
      <c r="AX29">
        <v>1.7164999999999999</v>
      </c>
      <c r="AY29">
        <v>1.7164999999999999</v>
      </c>
      <c r="AZ29">
        <v>2.2443</v>
      </c>
      <c r="BA29">
        <f>+AZ29</f>
        <v>2.2443</v>
      </c>
      <c r="BB29">
        <f>+BA29</f>
        <v>2.2443</v>
      </c>
      <c r="BC29">
        <v>2.3885999999999998</v>
      </c>
      <c r="BD29">
        <v>2.3885999999999998</v>
      </c>
      <c r="BE29">
        <v>2.3885999999999998</v>
      </c>
      <c r="BF29">
        <v>2.3885999999999998</v>
      </c>
      <c r="BG29">
        <v>2.3885999999999998</v>
      </c>
      <c r="BH29">
        <v>2.3885999999999998</v>
      </c>
      <c r="BI29">
        <v>2.5381</v>
      </c>
      <c r="BJ29">
        <v>2.5381</v>
      </c>
      <c r="BK29">
        <v>2.5381</v>
      </c>
      <c r="BL29">
        <f t="shared" si="3"/>
        <v>2.5381</v>
      </c>
      <c r="BM29">
        <f t="shared" si="4"/>
        <v>2.5381</v>
      </c>
      <c r="BN29">
        <f t="shared" si="5"/>
        <v>2.5381</v>
      </c>
      <c r="BO29">
        <v>2.5381</v>
      </c>
      <c r="BP29">
        <v>2.5381</v>
      </c>
      <c r="BQ29">
        <v>2.5381</v>
      </c>
      <c r="BR29">
        <v>2.5381</v>
      </c>
      <c r="BS29">
        <v>2.5381</v>
      </c>
      <c r="BT29">
        <v>2.5381</v>
      </c>
      <c r="BU29">
        <v>2.5381</v>
      </c>
      <c r="BV29">
        <v>2.5381</v>
      </c>
      <c r="BW29">
        <v>2.5381</v>
      </c>
      <c r="BX29">
        <v>2.5381</v>
      </c>
      <c r="BY29">
        <v>2.5381</v>
      </c>
      <c r="BZ29">
        <v>2.5381</v>
      </c>
      <c r="CA29" s="54">
        <v>2.6294</v>
      </c>
      <c r="CB29" s="54">
        <v>2.6294</v>
      </c>
      <c r="CC29" s="54">
        <v>2.6294</v>
      </c>
      <c r="CD29" s="54">
        <v>2.6294</v>
      </c>
      <c r="CE29" s="54">
        <v>2.6294</v>
      </c>
      <c r="CF29" s="54">
        <v>2.6294</v>
      </c>
      <c r="CG29" s="54">
        <v>2.6294</v>
      </c>
      <c r="CH29" s="54">
        <v>2.6294</v>
      </c>
      <c r="CI29" s="54">
        <v>2.6294</v>
      </c>
      <c r="CJ29" s="54">
        <v>2.6294</v>
      </c>
      <c r="CK29" s="54">
        <v>2.6294</v>
      </c>
      <c r="CL29" s="54">
        <v>2.6294</v>
      </c>
      <c r="CM29" s="54">
        <v>2.6294</v>
      </c>
      <c r="CN29" s="54">
        <v>2.6294</v>
      </c>
      <c r="CO29" s="54">
        <v>2.6294</v>
      </c>
      <c r="CP29" s="54">
        <v>2.6294</v>
      </c>
      <c r="CQ29" s="54">
        <v>2.6294</v>
      </c>
      <c r="CR29" s="54">
        <v>2.6294</v>
      </c>
      <c r="CS29" s="54">
        <v>2.6294</v>
      </c>
      <c r="CT29" s="54">
        <v>2.6294</v>
      </c>
    </row>
    <row r="30" spans="1:98" s="27" customFormat="1" x14ac:dyDescent="0.25">
      <c r="A30" s="32" t="s">
        <v>26</v>
      </c>
      <c r="B30" s="32"/>
      <c r="C30" s="32"/>
      <c r="D30" s="32"/>
      <c r="E30" s="32"/>
      <c r="F30" s="32"/>
      <c r="G30" s="32"/>
      <c r="H30" s="32"/>
      <c r="I30" s="32"/>
      <c r="J30" s="32"/>
      <c r="K30" s="32"/>
      <c r="L30" s="32"/>
      <c r="M30" s="32"/>
    </row>
    <row r="31" spans="1:98" s="27" customFormat="1" x14ac:dyDescent="0.25">
      <c r="A31" s="27" t="s">
        <v>41</v>
      </c>
    </row>
    <row r="32" spans="1:98" x14ac:dyDescent="0.25">
      <c r="A32" t="s">
        <v>0</v>
      </c>
      <c r="B32">
        <v>0.40749999999999997</v>
      </c>
      <c r="C32">
        <v>0.40749999999999997</v>
      </c>
      <c r="I32">
        <v>0.4075125277041946</v>
      </c>
      <c r="J32">
        <v>0.4075125277041946</v>
      </c>
      <c r="K32">
        <v>0.4075125277041946</v>
      </c>
      <c r="L32">
        <v>0.4075125277041946</v>
      </c>
      <c r="M32">
        <v>0.4075125277041946</v>
      </c>
      <c r="N32">
        <v>0.4075125277041946</v>
      </c>
      <c r="O32">
        <v>0.4075125277041946</v>
      </c>
      <c r="P32">
        <v>1.1344784627702162</v>
      </c>
      <c r="Q32">
        <v>1.2869160676187108</v>
      </c>
      <c r="R32">
        <v>1.2869160676187108</v>
      </c>
      <c r="S32">
        <v>1.2869160676187099</v>
      </c>
      <c r="T32">
        <v>1.2869160676187099</v>
      </c>
      <c r="U32">
        <v>1.2869160676187099</v>
      </c>
      <c r="V32">
        <v>1.2869160676187108</v>
      </c>
      <c r="W32">
        <v>1.3111999999999999</v>
      </c>
      <c r="X32">
        <v>1.3111999999999999</v>
      </c>
      <c r="Y32">
        <v>1.3111999999999999</v>
      </c>
      <c r="Z32">
        <v>1.3306451152598999</v>
      </c>
      <c r="AA32">
        <v>1.3306451152598999</v>
      </c>
      <c r="AB32">
        <v>1.4373628535037393</v>
      </c>
      <c r="AC32">
        <v>2.0123079949052349</v>
      </c>
      <c r="AD32">
        <v>2.0123079949052349</v>
      </c>
      <c r="AE32">
        <v>2.0175184352491864</v>
      </c>
      <c r="AF32">
        <v>2.0457636933426748</v>
      </c>
      <c r="AG32">
        <v>2.3158045008639081</v>
      </c>
      <c r="AH32">
        <v>2.3158045008639081</v>
      </c>
      <c r="AI32">
        <v>2.3158045008639081</v>
      </c>
      <c r="AJ32">
        <v>2.3158045008639081</v>
      </c>
      <c r="AK32">
        <v>2.7893865212905773</v>
      </c>
      <c r="AL32">
        <v>3.6680432754971091</v>
      </c>
      <c r="AM32">
        <v>3.6680432754971091</v>
      </c>
      <c r="AN32">
        <v>3.9798</v>
      </c>
      <c r="AO32">
        <v>3.9798</v>
      </c>
      <c r="AP32">
        <v>3.9798</v>
      </c>
      <c r="AQ32">
        <v>3.9798</v>
      </c>
      <c r="AR32">
        <v>3.9798</v>
      </c>
      <c r="AS32">
        <v>3.9798</v>
      </c>
      <c r="AT32">
        <v>4.9946489999999999</v>
      </c>
      <c r="AU32">
        <v>4.9946489999999999</v>
      </c>
      <c r="AV32">
        <v>4.9946489999999999</v>
      </c>
      <c r="AW32">
        <v>4.9946489999999999</v>
      </c>
      <c r="AX32">
        <v>4.9946489999999999</v>
      </c>
      <c r="AY32">
        <v>4.9946489999999999</v>
      </c>
      <c r="AZ32">
        <v>6.0794867628000002</v>
      </c>
      <c r="BA32">
        <f>+AZ32</f>
        <v>6.0794867628000002</v>
      </c>
      <c r="BB32">
        <f>+BA32</f>
        <v>6.0794867628000002</v>
      </c>
      <c r="BC32">
        <v>6.3590999999999998</v>
      </c>
      <c r="BD32">
        <v>6.3590999999999998</v>
      </c>
      <c r="BE32">
        <v>7.6627999999999998</v>
      </c>
      <c r="BF32">
        <v>7.6627999999999998</v>
      </c>
      <c r="BG32">
        <v>7.6627999999999998</v>
      </c>
      <c r="BH32">
        <v>7.6627999999999998</v>
      </c>
      <c r="BI32">
        <v>7.6627999999999998</v>
      </c>
      <c r="BJ32">
        <v>7.6627999999999998</v>
      </c>
      <c r="BK32">
        <v>7.6627999999999998</v>
      </c>
      <c r="BL32">
        <f t="shared" ref="BL32:BL33" si="6">+BK32</f>
        <v>7.6627999999999998</v>
      </c>
      <c r="BM32">
        <f t="shared" ref="BM32:BM33" si="7">+BL32</f>
        <v>7.6627999999999998</v>
      </c>
      <c r="BN32">
        <f t="shared" ref="BN32:BN33" si="8">+BM32</f>
        <v>7.6627999999999998</v>
      </c>
      <c r="BO32">
        <v>7.6627999999999998</v>
      </c>
      <c r="BP32">
        <v>7.6627999999999998</v>
      </c>
      <c r="BQ32">
        <v>7.6627999999999998</v>
      </c>
      <c r="BR32">
        <v>7.6627999999999998</v>
      </c>
      <c r="BS32">
        <v>7.6627999999999998</v>
      </c>
      <c r="BT32">
        <v>7.6627999999999998</v>
      </c>
      <c r="BU32">
        <v>7.6627999999999998</v>
      </c>
      <c r="BV32">
        <v>7.6627999999999998</v>
      </c>
      <c r="BW32">
        <v>9.7164000000000001</v>
      </c>
      <c r="BX32">
        <v>9.7164000000000001</v>
      </c>
      <c r="BY32">
        <v>9.7164000000000001</v>
      </c>
      <c r="BZ32">
        <v>9.7164000000000001</v>
      </c>
      <c r="CA32" s="54">
        <v>10.007899999999999</v>
      </c>
      <c r="CB32" s="54">
        <v>10.007899999999999</v>
      </c>
      <c r="CC32" s="54">
        <v>10.007899999999999</v>
      </c>
      <c r="CD32" s="54">
        <v>10.007899999999999</v>
      </c>
      <c r="CE32" s="54">
        <v>10.007899999999999</v>
      </c>
      <c r="CF32" s="54">
        <v>10.007899999999999</v>
      </c>
      <c r="CG32" s="54">
        <v>10.007899999999999</v>
      </c>
      <c r="CH32" s="54">
        <v>10.007899999999999</v>
      </c>
      <c r="CI32" s="54">
        <v>10.007899999999999</v>
      </c>
      <c r="CJ32" s="54">
        <v>10.007899999999999</v>
      </c>
      <c r="CK32" s="54">
        <v>10.007899999999999</v>
      </c>
      <c r="CL32" s="54">
        <v>10.007899999999999</v>
      </c>
      <c r="CM32" s="54">
        <v>10.007899999999999</v>
      </c>
      <c r="CN32" s="54">
        <v>10.007899999999999</v>
      </c>
      <c r="CO32" s="54">
        <v>10.007899999999999</v>
      </c>
      <c r="CP32" s="54">
        <v>10.007899999999999</v>
      </c>
      <c r="CQ32" s="54">
        <v>10.007899999999999</v>
      </c>
      <c r="CR32" s="54">
        <v>10.007899999999999</v>
      </c>
      <c r="CS32" s="54">
        <v>10.007899999999999</v>
      </c>
      <c r="CT32" s="54">
        <v>10.007899999999999</v>
      </c>
    </row>
    <row r="33" spans="1:98" x14ac:dyDescent="0.25">
      <c r="A33" t="s">
        <v>1</v>
      </c>
      <c r="B33">
        <v>0.16009999999999999</v>
      </c>
      <c r="C33">
        <v>0.16009999999999999</v>
      </c>
      <c r="I33">
        <v>0.16008093213554864</v>
      </c>
      <c r="J33">
        <v>0.16008093213554864</v>
      </c>
      <c r="K33">
        <v>0.16008093213554864</v>
      </c>
      <c r="L33">
        <v>0.16008093213554864</v>
      </c>
      <c r="M33">
        <v>0.16008093213554864</v>
      </c>
      <c r="N33">
        <v>0.16008093213554864</v>
      </c>
      <c r="O33">
        <v>0.16008093213554864</v>
      </c>
      <c r="P33">
        <v>0.445680384307446</v>
      </c>
      <c r="Q33">
        <v>0.50556556727150925</v>
      </c>
      <c r="R33">
        <v>0.50556556727150925</v>
      </c>
      <c r="S33">
        <v>0.50556556727150925</v>
      </c>
      <c r="T33">
        <v>0.50556556727150925</v>
      </c>
      <c r="U33">
        <v>0.50556556727150925</v>
      </c>
      <c r="V33">
        <v>0.50556556727150925</v>
      </c>
      <c r="W33">
        <v>0.5151</v>
      </c>
      <c r="X33">
        <v>0.5151</v>
      </c>
      <c r="Y33">
        <v>0.5151</v>
      </c>
      <c r="Z33">
        <v>0.522744543689036</v>
      </c>
      <c r="AA33">
        <v>0.522744543689036</v>
      </c>
      <c r="AB33">
        <v>0.56466865609289696</v>
      </c>
      <c r="AC33">
        <v>0.79053611853005568</v>
      </c>
      <c r="AD33">
        <v>0.79053611853005568</v>
      </c>
      <c r="AE33">
        <v>0.7925830424083925</v>
      </c>
      <c r="AF33">
        <v>0.80367920500210999</v>
      </c>
      <c r="AG33">
        <v>0.90976486006238855</v>
      </c>
      <c r="AH33">
        <v>0.90976486006238855</v>
      </c>
      <c r="AI33">
        <v>0.90976486006238855</v>
      </c>
      <c r="AJ33">
        <v>0.90976486006238855</v>
      </c>
      <c r="AK33">
        <v>1.0958117739451469</v>
      </c>
      <c r="AL33">
        <v>1.4409924827378682</v>
      </c>
      <c r="AM33">
        <v>1.4409924827378682</v>
      </c>
      <c r="AN33">
        <v>1.5634999999999999</v>
      </c>
      <c r="AO33">
        <v>1.5634999999999999</v>
      </c>
      <c r="AP33">
        <v>1.5634999999999999</v>
      </c>
      <c r="AQ33">
        <v>1.5634999999999999</v>
      </c>
      <c r="AR33">
        <v>1.5634999999999999</v>
      </c>
      <c r="AS33">
        <v>1.5634999999999999</v>
      </c>
      <c r="AT33">
        <v>1.9621924999999998</v>
      </c>
      <c r="AU33">
        <v>1.9621924999999998</v>
      </c>
      <c r="AV33">
        <v>1.9621924999999998</v>
      </c>
      <c r="AW33">
        <v>1.9621924999999998</v>
      </c>
      <c r="AX33">
        <v>1.9621924999999998</v>
      </c>
      <c r="AY33">
        <v>1.9621924999999998</v>
      </c>
      <c r="AZ33">
        <v>2.3883807109999999</v>
      </c>
      <c r="BA33">
        <f>+AZ33</f>
        <v>2.3883807109999999</v>
      </c>
      <c r="BB33">
        <f>+BA33</f>
        <v>2.3883807109999999</v>
      </c>
      <c r="BC33">
        <v>2.4982000000000002</v>
      </c>
      <c r="BD33">
        <v>2.4982000000000002</v>
      </c>
      <c r="BE33">
        <v>3.0104000000000002</v>
      </c>
      <c r="BF33">
        <v>3.0104000000000002</v>
      </c>
      <c r="BG33">
        <v>3.0104000000000002</v>
      </c>
      <c r="BH33">
        <v>3.0104000000000002</v>
      </c>
      <c r="BI33">
        <v>3.0104000000000002</v>
      </c>
      <c r="BJ33">
        <v>3.0104000000000002</v>
      </c>
      <c r="BK33">
        <v>3.0104000000000002</v>
      </c>
      <c r="BL33">
        <f t="shared" si="6"/>
        <v>3.0104000000000002</v>
      </c>
      <c r="BM33">
        <f t="shared" si="7"/>
        <v>3.0104000000000002</v>
      </c>
      <c r="BN33">
        <f t="shared" si="8"/>
        <v>3.0104000000000002</v>
      </c>
      <c r="BO33">
        <v>3.0104000000000002</v>
      </c>
      <c r="BP33">
        <v>3.0104000000000002</v>
      </c>
      <c r="BQ33">
        <v>3.0104000000000002</v>
      </c>
      <c r="BR33">
        <v>3.0104000000000002</v>
      </c>
      <c r="BS33">
        <v>3.0104000000000002</v>
      </c>
      <c r="BT33">
        <v>3.0104000000000002</v>
      </c>
      <c r="BU33">
        <v>3.0104000000000002</v>
      </c>
      <c r="BV33">
        <v>3.0104000000000002</v>
      </c>
      <c r="BW33">
        <v>3.8172000000000001</v>
      </c>
      <c r="BX33">
        <v>3.8172000000000001</v>
      </c>
      <c r="BY33">
        <v>3.8172000000000001</v>
      </c>
      <c r="BZ33">
        <v>3.8172000000000001</v>
      </c>
      <c r="CA33" s="54">
        <v>3.9317000000000002</v>
      </c>
      <c r="CB33" s="54">
        <v>3.9317000000000002</v>
      </c>
      <c r="CC33" s="54">
        <v>3.9317000000000002</v>
      </c>
      <c r="CD33" s="54">
        <v>3.9317000000000002</v>
      </c>
      <c r="CE33" s="54">
        <v>3.9317000000000002</v>
      </c>
      <c r="CF33" s="54">
        <v>3.9317000000000002</v>
      </c>
      <c r="CG33" s="54">
        <v>3.9317000000000002</v>
      </c>
      <c r="CH33" s="54">
        <v>3.9317000000000002</v>
      </c>
      <c r="CI33" s="54">
        <v>3.9317000000000002</v>
      </c>
      <c r="CJ33" s="54">
        <v>3.9317000000000002</v>
      </c>
      <c r="CK33" s="54">
        <v>3.9317000000000002</v>
      </c>
      <c r="CL33" s="54">
        <v>3.9317000000000002</v>
      </c>
      <c r="CM33" s="54">
        <v>3.9317000000000002</v>
      </c>
      <c r="CN33" s="54">
        <v>3.9317000000000002</v>
      </c>
      <c r="CO33" s="54">
        <v>3.9317000000000002</v>
      </c>
      <c r="CP33" s="54">
        <v>3.9317000000000002</v>
      </c>
      <c r="CQ33" s="54">
        <v>3.9317000000000002</v>
      </c>
      <c r="CR33" s="54">
        <v>3.9317000000000002</v>
      </c>
      <c r="CS33" s="54">
        <v>3.9317000000000002</v>
      </c>
      <c r="CT33" s="54">
        <v>3.9317000000000002</v>
      </c>
    </row>
    <row r="34" spans="1:98" s="27" customFormat="1" x14ac:dyDescent="0.25">
      <c r="A34" s="32" t="s">
        <v>27</v>
      </c>
      <c r="B34" s="32"/>
      <c r="C34" s="32"/>
      <c r="D34" s="32"/>
      <c r="E34" s="32"/>
      <c r="F34" s="32"/>
      <c r="G34" s="32"/>
      <c r="H34" s="32"/>
      <c r="I34" s="32"/>
      <c r="J34" s="32"/>
      <c r="K34" s="32"/>
      <c r="L34" s="32"/>
      <c r="M34" s="32"/>
    </row>
    <row r="35" spans="1:98" s="27" customFormat="1" x14ac:dyDescent="0.25">
      <c r="A35" s="27" t="s">
        <v>42</v>
      </c>
    </row>
    <row r="36" spans="1:98" x14ac:dyDescent="0.25">
      <c r="A36" t="s">
        <v>0</v>
      </c>
      <c r="B36">
        <f>+B32</f>
        <v>0.40749999999999997</v>
      </c>
      <c r="C36">
        <f>+C32</f>
        <v>0.40749999999999997</v>
      </c>
      <c r="P36">
        <v>0.75440800640512418</v>
      </c>
      <c r="Q36">
        <v>0.85577630324710452</v>
      </c>
      <c r="R36">
        <v>0.85577630324710452</v>
      </c>
      <c r="S36">
        <v>0.85577630324710452</v>
      </c>
      <c r="T36">
        <v>0.85577630324710452</v>
      </c>
      <c r="U36">
        <v>0.85577630324710452</v>
      </c>
      <c r="V36">
        <v>0.85577630324710452</v>
      </c>
      <c r="W36">
        <v>0.85577630324710452</v>
      </c>
      <c r="X36">
        <v>0.85577630324710452</v>
      </c>
      <c r="Y36">
        <v>0.85577630324710452</v>
      </c>
      <c r="Z36">
        <v>0.49670000000000003</v>
      </c>
      <c r="AA36">
        <v>0.49670000000000003</v>
      </c>
      <c r="AB36">
        <v>0.50663400000000003</v>
      </c>
      <c r="AC36">
        <v>0.53703204000000004</v>
      </c>
      <c r="AD36">
        <v>0.53703204000000004</v>
      </c>
      <c r="AE36">
        <v>0.55392828390000015</v>
      </c>
      <c r="AF36">
        <v>0.56168327987460021</v>
      </c>
      <c r="AG36">
        <v>0.63582547281804747</v>
      </c>
      <c r="AH36">
        <v>0.63582547281804747</v>
      </c>
      <c r="AI36">
        <v>0.63582547281804747</v>
      </c>
      <c r="AJ36">
        <v>0.63582547281804747</v>
      </c>
      <c r="AK36">
        <v>0.76585178200933812</v>
      </c>
      <c r="AL36">
        <v>1.0070950933422795</v>
      </c>
      <c r="AM36">
        <v>1.0070950933422795</v>
      </c>
      <c r="AN36">
        <v>1.0927</v>
      </c>
      <c r="AO36">
        <v>1.0927</v>
      </c>
      <c r="AP36">
        <v>1.0927</v>
      </c>
      <c r="AQ36">
        <v>1.0927</v>
      </c>
      <c r="AR36">
        <v>1.0927</v>
      </c>
      <c r="AS36">
        <v>1.0927</v>
      </c>
      <c r="AT36">
        <v>1.3713384999999998</v>
      </c>
      <c r="AU36">
        <v>1.3713384999999998</v>
      </c>
      <c r="AV36">
        <v>1.3713384999999998</v>
      </c>
      <c r="AW36">
        <v>1.3713384999999998</v>
      </c>
      <c r="AX36">
        <v>1.3713384999999998</v>
      </c>
      <c r="AY36">
        <v>1.3713384999999998</v>
      </c>
      <c r="AZ36">
        <v>1.7823780166359997</v>
      </c>
      <c r="BA36">
        <f>+AZ36</f>
        <v>1.7823780166359997</v>
      </c>
      <c r="BB36">
        <f>+BA36</f>
        <v>1.7823780166359997</v>
      </c>
      <c r="BC36">
        <v>1.8955</v>
      </c>
      <c r="BD36">
        <v>1.8955</v>
      </c>
      <c r="BE36">
        <v>2.4318</v>
      </c>
      <c r="BF36">
        <v>2.4318</v>
      </c>
      <c r="BG36">
        <v>2.4318</v>
      </c>
      <c r="BH36">
        <v>2.4318</v>
      </c>
      <c r="BI36">
        <v>2.4318</v>
      </c>
      <c r="BJ36">
        <v>2.4318</v>
      </c>
      <c r="BK36">
        <v>2.4318</v>
      </c>
      <c r="BL36">
        <f t="shared" ref="BL36:BL37" si="9">+BK36</f>
        <v>2.4318</v>
      </c>
      <c r="BM36">
        <f t="shared" ref="BM36:BM37" si="10">+BL36</f>
        <v>2.4318</v>
      </c>
      <c r="BN36">
        <f t="shared" ref="BN36:BN37" si="11">+BM36</f>
        <v>2.4318</v>
      </c>
      <c r="BO36">
        <v>2.4318</v>
      </c>
      <c r="BP36">
        <v>2.4318</v>
      </c>
      <c r="BQ36">
        <v>2.4318</v>
      </c>
      <c r="BR36">
        <v>2.4318</v>
      </c>
      <c r="BS36">
        <v>2.4318</v>
      </c>
      <c r="BT36">
        <v>2.4318</v>
      </c>
      <c r="BU36">
        <v>2.4318</v>
      </c>
      <c r="BV36">
        <v>2.4318</v>
      </c>
      <c r="BW36">
        <v>3.3801999999999999</v>
      </c>
      <c r="BX36">
        <v>3.3801999999999999</v>
      </c>
      <c r="BY36">
        <v>3.3801999999999999</v>
      </c>
      <c r="BZ36">
        <v>3.3801999999999999</v>
      </c>
      <c r="CA36" s="54">
        <v>3.4815999999999998</v>
      </c>
      <c r="CB36" s="54">
        <v>3.4815999999999998</v>
      </c>
      <c r="CC36" s="54">
        <v>3.4815999999999998</v>
      </c>
      <c r="CD36" s="54">
        <v>3.4815999999999998</v>
      </c>
      <c r="CE36" s="54">
        <v>3.4815999999999998</v>
      </c>
      <c r="CF36" s="54">
        <v>3.4815999999999998</v>
      </c>
      <c r="CG36" s="54">
        <v>3.4815999999999998</v>
      </c>
      <c r="CH36" s="54">
        <v>3.4815999999999998</v>
      </c>
      <c r="CI36" s="54">
        <v>3.4815999999999998</v>
      </c>
      <c r="CJ36" s="54">
        <v>3.4815999999999998</v>
      </c>
      <c r="CK36" s="54">
        <v>3.4815999999999998</v>
      </c>
      <c r="CL36" s="54">
        <v>3.4815999999999998</v>
      </c>
      <c r="CM36" s="54">
        <v>3.4815999999999998</v>
      </c>
      <c r="CN36" s="54">
        <v>3.4815999999999998</v>
      </c>
      <c r="CO36" s="54">
        <v>3.4815999999999998</v>
      </c>
      <c r="CP36" s="54">
        <v>3.4815999999999998</v>
      </c>
      <c r="CQ36" s="54">
        <v>3.4815999999999998</v>
      </c>
      <c r="CR36" s="54">
        <v>3.4815999999999998</v>
      </c>
      <c r="CS36" s="54">
        <v>3.4815999999999998</v>
      </c>
      <c r="CT36" s="54">
        <v>3.4815999999999998</v>
      </c>
    </row>
    <row r="37" spans="1:98" x14ac:dyDescent="0.25">
      <c r="A37" t="s">
        <v>1</v>
      </c>
      <c r="B37">
        <f>+B33</f>
        <v>0.16009999999999999</v>
      </c>
      <c r="C37">
        <f>+C33</f>
        <v>0.16009999999999999</v>
      </c>
      <c r="P37">
        <v>0.2964124899919936</v>
      </c>
      <c r="Q37">
        <v>0.33624084416914096</v>
      </c>
      <c r="R37">
        <v>0.33624084416914096</v>
      </c>
      <c r="S37">
        <v>0.33624084416914096</v>
      </c>
      <c r="T37">
        <v>0.33624084416914096</v>
      </c>
      <c r="U37">
        <v>0.33624084416914096</v>
      </c>
      <c r="V37">
        <v>0.33624084416914096</v>
      </c>
      <c r="W37">
        <v>0.33624084416914096</v>
      </c>
      <c r="X37">
        <v>0.33624084416914096</v>
      </c>
      <c r="Y37">
        <v>0.33624084416914096</v>
      </c>
      <c r="Z37">
        <v>0.186</v>
      </c>
      <c r="AA37">
        <v>0.186</v>
      </c>
      <c r="AB37">
        <v>0.18972</v>
      </c>
      <c r="AC37">
        <v>0.20110320000000001</v>
      </c>
      <c r="AD37">
        <v>0.20110320000000001</v>
      </c>
      <c r="AE37">
        <v>0.20743036200000003</v>
      </c>
      <c r="AF37">
        <v>0.21033438706800003</v>
      </c>
      <c r="AG37">
        <v>0.23809852616097607</v>
      </c>
      <c r="AH37">
        <v>0.23809852616097607</v>
      </c>
      <c r="AI37">
        <v>0.23809852616097607</v>
      </c>
      <c r="AJ37">
        <v>0.23809852616097607</v>
      </c>
      <c r="AK37">
        <v>0.28678967476089567</v>
      </c>
      <c r="AL37">
        <v>0.3771284223105778</v>
      </c>
      <c r="AM37">
        <v>0.3771284223105778</v>
      </c>
      <c r="AN37">
        <v>0.40920000000000001</v>
      </c>
      <c r="AO37">
        <v>0.40920000000000001</v>
      </c>
      <c r="AP37">
        <v>0.40920000000000001</v>
      </c>
      <c r="AQ37">
        <v>0.40920000000000001</v>
      </c>
      <c r="AR37">
        <v>0.40920000000000001</v>
      </c>
      <c r="AS37">
        <v>0.40920000000000001</v>
      </c>
      <c r="AT37">
        <v>0.51354599999999995</v>
      </c>
      <c r="AU37">
        <v>0.51354599999999995</v>
      </c>
      <c r="AV37">
        <v>0.51354599999999995</v>
      </c>
      <c r="AW37">
        <v>0.51354599999999995</v>
      </c>
      <c r="AX37">
        <v>0.51354599999999995</v>
      </c>
      <c r="AY37">
        <v>0.51354599999999995</v>
      </c>
      <c r="AZ37">
        <v>0.66747422385599997</v>
      </c>
      <c r="BA37">
        <f>+AZ37</f>
        <v>0.66747422385599997</v>
      </c>
      <c r="BB37">
        <f>+BA37</f>
        <v>0.66747422385599997</v>
      </c>
      <c r="BC37">
        <v>0.70979999999999999</v>
      </c>
      <c r="BD37">
        <v>0.70979999999999999</v>
      </c>
      <c r="BE37">
        <v>0.91069999999999995</v>
      </c>
      <c r="BF37">
        <v>0.91069999999999995</v>
      </c>
      <c r="BG37">
        <v>0.91069999999999995</v>
      </c>
      <c r="BH37">
        <v>0.91069999999999995</v>
      </c>
      <c r="BI37">
        <v>0.91069999999999995</v>
      </c>
      <c r="BJ37">
        <v>0.91069999999999995</v>
      </c>
      <c r="BK37">
        <v>0.91069999999999995</v>
      </c>
      <c r="BL37">
        <f t="shared" si="9"/>
        <v>0.91069999999999995</v>
      </c>
      <c r="BM37">
        <f t="shared" si="10"/>
        <v>0.91069999999999995</v>
      </c>
      <c r="BN37">
        <f t="shared" si="11"/>
        <v>0.91069999999999995</v>
      </c>
      <c r="BO37">
        <v>0.91069999999999995</v>
      </c>
      <c r="BP37">
        <v>0.91069999999999995</v>
      </c>
      <c r="BQ37">
        <v>0.91069999999999995</v>
      </c>
      <c r="BR37">
        <v>0.91069999999999995</v>
      </c>
      <c r="BS37">
        <v>0.91069999999999995</v>
      </c>
      <c r="BT37">
        <v>0.91069999999999995</v>
      </c>
      <c r="BU37">
        <v>0.91069999999999995</v>
      </c>
      <c r="BV37">
        <v>0.91069999999999995</v>
      </c>
      <c r="BW37">
        <v>1.2658</v>
      </c>
      <c r="BX37">
        <v>1.2658</v>
      </c>
      <c r="BY37">
        <v>1.2658</v>
      </c>
      <c r="BZ37">
        <v>1.2658</v>
      </c>
      <c r="CA37" s="54">
        <v>1.3038000000000001</v>
      </c>
      <c r="CB37" s="54">
        <v>1.3038000000000001</v>
      </c>
      <c r="CC37" s="54">
        <v>1.3038000000000001</v>
      </c>
      <c r="CD37" s="54">
        <v>1.3038000000000001</v>
      </c>
      <c r="CE37" s="54">
        <v>1.3038000000000001</v>
      </c>
      <c r="CF37" s="54">
        <v>1.3038000000000001</v>
      </c>
      <c r="CG37" s="54">
        <v>1.3038000000000001</v>
      </c>
      <c r="CH37" s="54">
        <v>1.3038000000000001</v>
      </c>
      <c r="CI37" s="54">
        <v>1.3038000000000001</v>
      </c>
      <c r="CJ37" s="54">
        <v>1.3038000000000001</v>
      </c>
      <c r="CK37" s="54">
        <v>1.3038000000000001</v>
      </c>
      <c r="CL37" s="54">
        <v>1.3038000000000001</v>
      </c>
      <c r="CM37" s="54">
        <v>1.3038000000000001</v>
      </c>
      <c r="CN37" s="54">
        <v>1.3038000000000001</v>
      </c>
      <c r="CO37" s="54">
        <v>1.3038000000000001</v>
      </c>
      <c r="CP37" s="54">
        <v>1.3038000000000001</v>
      </c>
      <c r="CQ37" s="54">
        <v>1.3038000000000001</v>
      </c>
      <c r="CR37" s="54">
        <v>1.3038000000000001</v>
      </c>
      <c r="CS37" s="54">
        <v>1.3038000000000001</v>
      </c>
      <c r="CT37" s="54">
        <v>1.3038000000000001</v>
      </c>
    </row>
    <row r="38" spans="1:98" s="27" customFormat="1" x14ac:dyDescent="0.25">
      <c r="A38" s="32" t="s">
        <v>28</v>
      </c>
      <c r="B38" s="32"/>
      <c r="C38" s="32"/>
      <c r="D38" s="32"/>
      <c r="E38" s="32"/>
      <c r="F38" s="32"/>
      <c r="G38" s="32"/>
      <c r="H38" s="32"/>
      <c r="I38" s="32"/>
      <c r="J38" s="32"/>
      <c r="K38" s="32"/>
      <c r="L38" s="32"/>
      <c r="M38" s="32"/>
    </row>
    <row r="39" spans="1:98" s="27" customFormat="1" x14ac:dyDescent="0.25">
      <c r="A39" s="27" t="s">
        <v>43</v>
      </c>
    </row>
    <row r="40" spans="1:98" x14ac:dyDescent="0.25">
      <c r="A40" t="s">
        <v>0</v>
      </c>
      <c r="B40">
        <v>0.53339999999999999</v>
      </c>
      <c r="C40">
        <v>0.53339999999999999</v>
      </c>
      <c r="N40" s="33"/>
      <c r="W40">
        <v>1.1521999999999999</v>
      </c>
      <c r="X40">
        <v>1.1521999999999999</v>
      </c>
      <c r="Y40">
        <v>1.1521999999999999</v>
      </c>
      <c r="Z40">
        <v>1.1521999999999999</v>
      </c>
      <c r="AA40">
        <v>1.1521999999999999</v>
      </c>
      <c r="AB40">
        <v>1.5210999999999999</v>
      </c>
      <c r="AC40">
        <v>1.5468</v>
      </c>
      <c r="AD40">
        <v>1.5468</v>
      </c>
      <c r="AE40">
        <v>1.5523</v>
      </c>
      <c r="AF40">
        <v>1.5743</v>
      </c>
      <c r="AG40">
        <v>1.5743</v>
      </c>
      <c r="AH40">
        <v>1.6656</v>
      </c>
      <c r="AI40">
        <v>1.6656</v>
      </c>
      <c r="AJ40">
        <v>1.6656</v>
      </c>
      <c r="AK40">
        <v>1.8292999999999999</v>
      </c>
      <c r="AL40">
        <v>2.3106</v>
      </c>
      <c r="AM40">
        <v>2.3106</v>
      </c>
      <c r="AN40">
        <v>2.3119999999999998</v>
      </c>
      <c r="AO40">
        <v>2.3119999999999998</v>
      </c>
      <c r="AP40">
        <v>2.3119999999999998</v>
      </c>
      <c r="AQ40">
        <v>2.3119999999999998</v>
      </c>
      <c r="AR40">
        <v>2.3119999999999998</v>
      </c>
      <c r="AS40">
        <v>2.3119999999999998</v>
      </c>
      <c r="AT40">
        <v>3.3702000000000001</v>
      </c>
      <c r="AU40">
        <v>3.3702000000000001</v>
      </c>
      <c r="AV40">
        <v>3.3702000000000001</v>
      </c>
      <c r="AW40">
        <v>3.3702000000000001</v>
      </c>
      <c r="AX40">
        <v>3.3702000000000001</v>
      </c>
      <c r="AY40">
        <v>3.3702000000000001</v>
      </c>
      <c r="AZ40">
        <v>4.2146999999999997</v>
      </c>
      <c r="BA40">
        <f>+AZ40</f>
        <v>4.2146999999999997</v>
      </c>
      <c r="BB40">
        <f>+BA40</f>
        <v>4.2146999999999997</v>
      </c>
      <c r="BC40">
        <v>4.3743999999999996</v>
      </c>
      <c r="BD40">
        <v>4.3743999999999996</v>
      </c>
      <c r="BE40">
        <v>4.7957000000000001</v>
      </c>
      <c r="BF40">
        <v>4.9553000000000003</v>
      </c>
      <c r="BG40">
        <v>4.9553000000000003</v>
      </c>
      <c r="BH40">
        <v>4.9553000000000003</v>
      </c>
      <c r="BI40">
        <v>4.9554</v>
      </c>
      <c r="BJ40">
        <v>4.9554</v>
      </c>
      <c r="BK40">
        <v>4.9554</v>
      </c>
      <c r="BL40">
        <f t="shared" ref="BL40:BL41" si="12">+BK40</f>
        <v>4.9554</v>
      </c>
      <c r="BM40">
        <f t="shared" ref="BM40:BM41" si="13">+BL40</f>
        <v>4.9554</v>
      </c>
      <c r="BN40">
        <f t="shared" ref="BN40:BN41" si="14">+BM40</f>
        <v>4.9554</v>
      </c>
      <c r="BO40">
        <v>4.9554</v>
      </c>
      <c r="BP40">
        <v>4.9554</v>
      </c>
      <c r="BQ40">
        <v>4.9554</v>
      </c>
      <c r="BR40">
        <v>4.9554</v>
      </c>
      <c r="BS40">
        <v>4.9554</v>
      </c>
      <c r="BT40">
        <v>4.9554</v>
      </c>
      <c r="BU40">
        <v>4.9554</v>
      </c>
      <c r="BV40">
        <v>4.9554</v>
      </c>
      <c r="BW40">
        <v>5.7595000000000001</v>
      </c>
      <c r="BX40">
        <v>5.7595000000000001</v>
      </c>
      <c r="BY40">
        <v>5.7595000000000001</v>
      </c>
      <c r="BZ40">
        <v>5.7595000000000001</v>
      </c>
      <c r="CA40" s="54">
        <v>8.8864000000000001</v>
      </c>
      <c r="CB40" s="54">
        <v>8.8864000000000001</v>
      </c>
      <c r="CC40" s="54">
        <v>8.8864000000000001</v>
      </c>
      <c r="CD40" s="54">
        <v>8.8864000000000001</v>
      </c>
      <c r="CE40" s="54">
        <v>8.8864000000000001</v>
      </c>
      <c r="CF40" s="54">
        <v>8.8864000000000001</v>
      </c>
      <c r="CG40" s="54">
        <v>8.8864000000000001</v>
      </c>
      <c r="CH40" s="54">
        <v>8.8864000000000001</v>
      </c>
      <c r="CI40" s="54">
        <v>8.8864000000000001</v>
      </c>
      <c r="CJ40" s="54">
        <v>8.8864000000000001</v>
      </c>
      <c r="CK40" s="54">
        <v>8.8864000000000001</v>
      </c>
      <c r="CL40" s="54">
        <v>8.8864000000000001</v>
      </c>
      <c r="CM40" s="54">
        <v>8.8864000000000001</v>
      </c>
      <c r="CN40" s="54">
        <v>8.8864000000000001</v>
      </c>
      <c r="CO40" s="54">
        <v>8.8864000000000001</v>
      </c>
      <c r="CP40" s="54">
        <v>8.8864000000000001</v>
      </c>
      <c r="CQ40" s="54">
        <v>8.8864000000000001</v>
      </c>
      <c r="CR40" s="54">
        <v>8.8864000000000001</v>
      </c>
      <c r="CS40" s="54">
        <v>8.8864000000000001</v>
      </c>
      <c r="CT40" s="54">
        <v>8.8864000000000001</v>
      </c>
    </row>
    <row r="41" spans="1:98" x14ac:dyDescent="0.25">
      <c r="A41" t="s">
        <v>1</v>
      </c>
      <c r="B41">
        <v>0.36530000000000001</v>
      </c>
      <c r="C41">
        <v>0.36530000000000001</v>
      </c>
      <c r="N41" s="33"/>
      <c r="W41">
        <v>0.88280000000000003</v>
      </c>
      <c r="X41">
        <v>0.88280000000000003</v>
      </c>
      <c r="Y41">
        <v>0.88280000000000003</v>
      </c>
      <c r="Z41">
        <v>0.88280000000000003</v>
      </c>
      <c r="AA41">
        <v>0.88280000000000003</v>
      </c>
      <c r="AB41">
        <v>1.2331000000000001</v>
      </c>
      <c r="AC41">
        <v>1.2341</v>
      </c>
      <c r="AD41">
        <v>1.2341</v>
      </c>
      <c r="AE41">
        <v>1.2352000000000001</v>
      </c>
      <c r="AF41">
        <v>1.2352000000000001</v>
      </c>
      <c r="AG41">
        <v>1.2352000000000001</v>
      </c>
      <c r="AH41">
        <v>1.2387999999999999</v>
      </c>
      <c r="AI41">
        <v>1.2387999999999999</v>
      </c>
      <c r="AJ41">
        <v>1.2387999999999999</v>
      </c>
      <c r="AK41">
        <v>1.2376</v>
      </c>
      <c r="AL41">
        <v>1.5882000000000001</v>
      </c>
      <c r="AM41">
        <v>1.5882000000000001</v>
      </c>
      <c r="AN41">
        <v>1.5885</v>
      </c>
      <c r="AO41">
        <v>1.5885</v>
      </c>
      <c r="AP41">
        <v>1.5885</v>
      </c>
      <c r="AQ41">
        <v>1.5885</v>
      </c>
      <c r="AR41">
        <v>1.5885</v>
      </c>
      <c r="AS41">
        <v>1.5885</v>
      </c>
      <c r="AT41">
        <v>2.5823999999999998</v>
      </c>
      <c r="AU41">
        <v>2.5823999999999998</v>
      </c>
      <c r="AV41">
        <v>2.5823999999999998</v>
      </c>
      <c r="AW41">
        <v>2.5823999999999998</v>
      </c>
      <c r="AX41">
        <v>2.5823999999999998</v>
      </c>
      <c r="AY41">
        <v>2.5823999999999998</v>
      </c>
      <c r="AZ41">
        <v>3.2141000000000002</v>
      </c>
      <c r="BA41">
        <f>+AZ41</f>
        <v>3.2141000000000002</v>
      </c>
      <c r="BB41">
        <f>+BA41</f>
        <v>3.2141000000000002</v>
      </c>
      <c r="BC41">
        <v>3.3738000000000001</v>
      </c>
      <c r="BD41">
        <v>3.3738000000000001</v>
      </c>
      <c r="BE41">
        <v>3.3738000000000001</v>
      </c>
      <c r="BF41">
        <v>3.5335000000000001</v>
      </c>
      <c r="BG41">
        <v>3.5335000000000001</v>
      </c>
      <c r="BH41">
        <v>3.5335000000000001</v>
      </c>
      <c r="BI41">
        <v>3.5335000000000001</v>
      </c>
      <c r="BJ41">
        <v>3.5335000000000001</v>
      </c>
      <c r="BK41">
        <v>3.5335000000000001</v>
      </c>
      <c r="BL41">
        <f t="shared" si="12"/>
        <v>3.5335000000000001</v>
      </c>
      <c r="BM41">
        <f t="shared" si="13"/>
        <v>3.5335000000000001</v>
      </c>
      <c r="BN41">
        <f t="shared" si="14"/>
        <v>3.5335000000000001</v>
      </c>
      <c r="BO41">
        <v>3.5335000000000001</v>
      </c>
      <c r="BP41">
        <v>3.5335000000000001</v>
      </c>
      <c r="BQ41">
        <v>3.5335000000000001</v>
      </c>
      <c r="BR41">
        <v>3.5335000000000001</v>
      </c>
      <c r="BS41">
        <v>3.5335000000000001</v>
      </c>
      <c r="BT41">
        <v>3.5335000000000001</v>
      </c>
      <c r="BU41">
        <v>3.5335000000000001</v>
      </c>
      <c r="BV41">
        <v>3.5335000000000001</v>
      </c>
      <c r="BW41">
        <v>3.5335000000000001</v>
      </c>
      <c r="BX41">
        <v>3.5335000000000001</v>
      </c>
      <c r="BY41">
        <v>3.5335000000000001</v>
      </c>
      <c r="BZ41">
        <v>3.5335000000000001</v>
      </c>
      <c r="CA41" s="54">
        <v>6.5270000000000001</v>
      </c>
      <c r="CB41" s="54">
        <v>6.5270000000000001</v>
      </c>
      <c r="CC41" s="54">
        <v>6.5270000000000001</v>
      </c>
      <c r="CD41" s="54">
        <v>6.5270000000000001</v>
      </c>
      <c r="CE41" s="54">
        <v>6.5270000000000001</v>
      </c>
      <c r="CF41" s="54">
        <v>6.5270000000000001</v>
      </c>
      <c r="CG41" s="54">
        <v>6.5270000000000001</v>
      </c>
      <c r="CH41" s="54">
        <v>6.5270000000000001</v>
      </c>
      <c r="CI41" s="54">
        <v>6.5270000000000001</v>
      </c>
      <c r="CJ41" s="54">
        <v>6.5270000000000001</v>
      </c>
      <c r="CK41" s="54">
        <v>6.5270000000000001</v>
      </c>
      <c r="CL41" s="54">
        <v>6.5270000000000001</v>
      </c>
      <c r="CM41" s="54">
        <v>6.5270000000000001</v>
      </c>
      <c r="CN41" s="54">
        <v>6.5270000000000001</v>
      </c>
      <c r="CO41" s="54">
        <v>6.5270000000000001</v>
      </c>
      <c r="CP41" s="54">
        <v>6.5270000000000001</v>
      </c>
      <c r="CQ41" s="54">
        <v>6.5270000000000001</v>
      </c>
      <c r="CR41" s="54">
        <v>6.5270000000000001</v>
      </c>
      <c r="CS41" s="54">
        <v>6.5270000000000001</v>
      </c>
      <c r="CT41" s="54">
        <v>6.5270000000000001</v>
      </c>
    </row>
    <row r="42" spans="1:98" x14ac:dyDescent="0.25">
      <c r="N42" s="33"/>
    </row>
    <row r="43" spans="1:98" x14ac:dyDescent="0.25">
      <c r="N43" s="33"/>
    </row>
    <row r="44" spans="1:98" x14ac:dyDescent="0.25">
      <c r="A44" s="27" t="s">
        <v>45</v>
      </c>
      <c r="G44" s="33"/>
    </row>
    <row r="45" spans="1:98" x14ac:dyDescent="0.25">
      <c r="A45" t="s">
        <v>24</v>
      </c>
      <c r="G45" s="33"/>
      <c r="AA45">
        <v>165.792</v>
      </c>
      <c r="AM45" s="30">
        <v>380.73200000000003</v>
      </c>
      <c r="AN45">
        <v>380.79899999999998</v>
      </c>
      <c r="AO45">
        <v>380.79899999999998</v>
      </c>
      <c r="AP45">
        <v>380.79899999999998</v>
      </c>
      <c r="AQ45">
        <v>380.79899999999998</v>
      </c>
      <c r="AR45">
        <v>380.79899999999998</v>
      </c>
      <c r="AS45">
        <v>380.79899999999998</v>
      </c>
      <c r="AT45">
        <v>381.762</v>
      </c>
      <c r="AU45">
        <v>381.762</v>
      </c>
      <c r="AV45">
        <v>381.762</v>
      </c>
      <c r="AW45">
        <v>381.762</v>
      </c>
      <c r="AX45">
        <v>381.762</v>
      </c>
      <c r="AY45">
        <v>381.762</v>
      </c>
      <c r="AZ45">
        <v>393.14299999999997</v>
      </c>
      <c r="BA45">
        <v>393.14299999999997</v>
      </c>
      <c r="BB45">
        <v>393.14299999999997</v>
      </c>
      <c r="BC45">
        <v>393.14299999999997</v>
      </c>
      <c r="BD45">
        <v>393.14299999999997</v>
      </c>
      <c r="BE45">
        <v>645.80399999999997</v>
      </c>
      <c r="BF45">
        <v>645.80399999999997</v>
      </c>
      <c r="BG45">
        <v>645.80399999999997</v>
      </c>
      <c r="BH45">
        <v>645.80399999999997</v>
      </c>
      <c r="BI45">
        <v>645.80399999999997</v>
      </c>
      <c r="BJ45">
        <v>645.80399999999997</v>
      </c>
      <c r="BK45">
        <v>645.80399999999997</v>
      </c>
      <c r="BL45">
        <v>645.80399999999997</v>
      </c>
      <c r="BM45">
        <v>645.80399999999997</v>
      </c>
      <c r="BN45">
        <v>645.80399999999997</v>
      </c>
      <c r="BO45">
        <v>645.80399999999997</v>
      </c>
      <c r="BP45">
        <v>645.80399999999997</v>
      </c>
      <c r="BQ45">
        <v>645.80399999999997</v>
      </c>
      <c r="BR45">
        <v>645.80399999999997</v>
      </c>
      <c r="BS45">
        <v>645.80399999999997</v>
      </c>
      <c r="BT45">
        <v>645.80399999999997</v>
      </c>
      <c r="BU45">
        <v>645.80399999999997</v>
      </c>
      <c r="BV45">
        <v>645.80399999999997</v>
      </c>
      <c r="BW45">
        <v>1127.9770000000001</v>
      </c>
      <c r="BX45">
        <v>1127.9770000000001</v>
      </c>
      <c r="BY45">
        <v>1127.9770000000001</v>
      </c>
      <c r="BZ45">
        <v>1127.9770000000001</v>
      </c>
      <c r="CA45" s="54">
        <v>1127.9770000000001</v>
      </c>
      <c r="CB45" s="54">
        <v>1127.9770000000001</v>
      </c>
      <c r="CC45" s="54">
        <v>1127.9770000000001</v>
      </c>
      <c r="CD45" s="54">
        <v>1127.9770000000001</v>
      </c>
      <c r="CE45" s="54">
        <v>1127.9770000000001</v>
      </c>
      <c r="CF45" s="54">
        <v>1127.9770000000001</v>
      </c>
      <c r="CG45" s="54">
        <v>1127.9770000000001</v>
      </c>
      <c r="CH45" s="54">
        <v>1127.9770000000001</v>
      </c>
      <c r="CI45" s="54">
        <v>1127.9770000000001</v>
      </c>
      <c r="CJ45" s="54">
        <v>1127.9770000000001</v>
      </c>
      <c r="CK45" s="54">
        <v>1127.9770000000001</v>
      </c>
      <c r="CL45" s="54">
        <v>1127.9770000000001</v>
      </c>
      <c r="CM45" s="54">
        <v>1127.9770000000001</v>
      </c>
      <c r="CN45" s="54">
        <v>1127.9770000000001</v>
      </c>
      <c r="CO45" s="54">
        <v>1127.9770000000001</v>
      </c>
      <c r="CP45" s="54">
        <v>1127.9770000000001</v>
      </c>
      <c r="CQ45" s="54">
        <v>1127.9770000000001</v>
      </c>
      <c r="CR45" s="54">
        <v>1127.9770000000001</v>
      </c>
      <c r="CS45" s="54">
        <v>1127.9770000000001</v>
      </c>
      <c r="CT45" s="54">
        <v>1127.9770000000001</v>
      </c>
    </row>
    <row r="46" spans="1:98" x14ac:dyDescent="0.25">
      <c r="A46" t="s">
        <v>25</v>
      </c>
      <c r="AA46">
        <v>21.018000000000001</v>
      </c>
      <c r="AM46" s="30">
        <v>48.292999999999999</v>
      </c>
      <c r="AN46">
        <v>48.292999999999999</v>
      </c>
      <c r="AO46">
        <v>48.292999999999999</v>
      </c>
      <c r="AP46">
        <v>48.292999999999999</v>
      </c>
      <c r="AQ46">
        <v>48.292999999999999</v>
      </c>
      <c r="AR46">
        <v>48.292999999999999</v>
      </c>
      <c r="AS46">
        <v>48.292999999999999</v>
      </c>
      <c r="AT46">
        <v>48.292999999999999</v>
      </c>
      <c r="AU46">
        <v>48.292999999999999</v>
      </c>
      <c r="AV46">
        <v>48.292999999999999</v>
      </c>
      <c r="AW46">
        <v>48.292999999999999</v>
      </c>
      <c r="AX46">
        <v>48.292999999999999</v>
      </c>
      <c r="AY46">
        <v>48.292999999999999</v>
      </c>
      <c r="AZ46">
        <v>48.292999999999999</v>
      </c>
      <c r="BA46">
        <v>48.292999999999999</v>
      </c>
      <c r="BB46">
        <v>48.292999999999999</v>
      </c>
      <c r="BC46">
        <v>48.292999999999999</v>
      </c>
      <c r="BD46">
        <v>48.292999999999999</v>
      </c>
      <c r="BE46">
        <v>80.408000000000001</v>
      </c>
      <c r="BF46">
        <v>80.408000000000001</v>
      </c>
      <c r="BG46">
        <v>80.408000000000001</v>
      </c>
      <c r="BH46">
        <v>80.408000000000001</v>
      </c>
      <c r="BI46">
        <v>80.408000000000001</v>
      </c>
      <c r="BJ46">
        <v>80.408000000000001</v>
      </c>
      <c r="BK46">
        <v>80.408000000000001</v>
      </c>
      <c r="BL46">
        <v>80.408000000000001</v>
      </c>
      <c r="BM46">
        <v>80.408000000000001</v>
      </c>
      <c r="BN46">
        <v>80.408000000000001</v>
      </c>
      <c r="BO46">
        <v>80.408000000000001</v>
      </c>
      <c r="BP46">
        <v>80.408000000000001</v>
      </c>
      <c r="BQ46">
        <v>80.408000000000001</v>
      </c>
      <c r="BR46">
        <v>80.408000000000001</v>
      </c>
      <c r="BS46">
        <v>80.408000000000001</v>
      </c>
      <c r="BT46">
        <v>80.408000000000001</v>
      </c>
      <c r="BU46">
        <v>80.408000000000001</v>
      </c>
      <c r="BV46">
        <v>80.408000000000001</v>
      </c>
      <c r="BW46">
        <v>141.696</v>
      </c>
      <c r="BX46">
        <v>141.696</v>
      </c>
      <c r="BY46">
        <v>141.696</v>
      </c>
      <c r="BZ46">
        <v>141.696</v>
      </c>
      <c r="CA46" s="54">
        <v>141.696</v>
      </c>
      <c r="CB46" s="54">
        <v>141.696</v>
      </c>
      <c r="CC46" s="54">
        <v>141.696</v>
      </c>
      <c r="CD46" s="54">
        <v>141.696</v>
      </c>
      <c r="CE46" s="54">
        <v>141.696</v>
      </c>
      <c r="CF46" s="54">
        <v>141.696</v>
      </c>
      <c r="CG46" s="54">
        <v>141.696</v>
      </c>
      <c r="CH46" s="54">
        <v>141.696</v>
      </c>
      <c r="CI46" s="54">
        <v>141.696</v>
      </c>
      <c r="CJ46" s="54">
        <v>141.696</v>
      </c>
      <c r="CK46" s="54">
        <v>141.696</v>
      </c>
      <c r="CL46" s="54">
        <v>141.696</v>
      </c>
      <c r="CM46" s="54">
        <v>141.696</v>
      </c>
      <c r="CN46" s="54">
        <v>141.696</v>
      </c>
      <c r="CO46" s="54">
        <v>141.696</v>
      </c>
      <c r="CP46" s="54">
        <v>141.696</v>
      </c>
      <c r="CQ46" s="54">
        <v>141.696</v>
      </c>
      <c r="CR46" s="54">
        <v>141.696</v>
      </c>
      <c r="CS46" s="54">
        <v>141.696</v>
      </c>
      <c r="CT46" s="54">
        <v>141.696</v>
      </c>
    </row>
    <row r="47" spans="1:98" x14ac:dyDescent="0.25">
      <c r="A47" s="27" t="s">
        <v>46</v>
      </c>
      <c r="AM47" s="30"/>
      <c r="CA47" s="54"/>
      <c r="CB47" s="54"/>
      <c r="CC47" s="54"/>
      <c r="CD47" s="54"/>
      <c r="CE47" s="54"/>
      <c r="CF47" s="54"/>
      <c r="CG47" s="54"/>
      <c r="CH47" s="54"/>
      <c r="CI47" s="54"/>
      <c r="CJ47" s="54"/>
      <c r="CK47" s="54"/>
      <c r="CL47" s="54"/>
      <c r="CM47" s="54"/>
      <c r="CN47" s="54"/>
      <c r="CO47" s="54"/>
      <c r="CP47" s="54"/>
      <c r="CQ47" s="54"/>
      <c r="CR47" s="54"/>
      <c r="CS47" s="54"/>
      <c r="CT47" s="54"/>
    </row>
    <row r="48" spans="1:98" x14ac:dyDescent="0.25">
      <c r="A48" t="s">
        <v>0</v>
      </c>
      <c r="AA48">
        <v>1.1708000000000001</v>
      </c>
      <c r="AM48" s="30">
        <v>2.3106</v>
      </c>
      <c r="AN48">
        <v>2.3119999999999998</v>
      </c>
      <c r="AO48">
        <v>2.3119999999999998</v>
      </c>
      <c r="AP48">
        <v>2.3119999999999998</v>
      </c>
      <c r="AQ48">
        <v>2.3119999999999998</v>
      </c>
      <c r="AR48">
        <v>2.3119999999999998</v>
      </c>
      <c r="AS48">
        <v>2.3119999999999998</v>
      </c>
      <c r="AT48">
        <v>3.3702000000000001</v>
      </c>
      <c r="AU48">
        <v>3.3702000000000001</v>
      </c>
      <c r="AV48">
        <v>3.3702000000000001</v>
      </c>
      <c r="AW48">
        <v>3.3702000000000001</v>
      </c>
      <c r="AX48">
        <v>3.3702000000000001</v>
      </c>
      <c r="AY48">
        <v>3.3702000000000001</v>
      </c>
      <c r="AZ48">
        <v>4.2146999999999997</v>
      </c>
      <c r="BA48">
        <v>4.2146999999999997</v>
      </c>
      <c r="BB48">
        <v>4.2146999999999997</v>
      </c>
      <c r="BC48" s="54">
        <v>4.3743999999999996</v>
      </c>
      <c r="BD48" s="54">
        <v>4.3743999999999996</v>
      </c>
      <c r="BE48">
        <v>4.7957000000000001</v>
      </c>
      <c r="BF48">
        <v>4.7957000000000001</v>
      </c>
      <c r="BG48">
        <v>4.7957000000000001</v>
      </c>
      <c r="BH48">
        <v>4.7957000000000001</v>
      </c>
      <c r="BI48">
        <v>4.9554</v>
      </c>
      <c r="BJ48">
        <v>4.9554</v>
      </c>
      <c r="BK48">
        <v>4.9554</v>
      </c>
      <c r="BL48">
        <v>4.9554</v>
      </c>
      <c r="BM48">
        <v>4.9554</v>
      </c>
      <c r="BN48">
        <v>4.9554</v>
      </c>
      <c r="BO48">
        <v>4.9554</v>
      </c>
      <c r="BP48">
        <v>4.9554</v>
      </c>
      <c r="BQ48">
        <v>4.9554</v>
      </c>
      <c r="BR48">
        <v>4.9554</v>
      </c>
      <c r="BS48">
        <v>4.9554</v>
      </c>
      <c r="BT48">
        <v>4.9554</v>
      </c>
      <c r="BU48">
        <v>4.9554</v>
      </c>
      <c r="BV48">
        <v>4.9554</v>
      </c>
      <c r="BW48">
        <v>5.7595000000000001</v>
      </c>
      <c r="BX48">
        <v>5.7595000000000001</v>
      </c>
      <c r="BY48">
        <v>5.7595000000000001</v>
      </c>
      <c r="BZ48">
        <v>5.7595000000000001</v>
      </c>
      <c r="CA48" s="54">
        <v>8.8864000000000001</v>
      </c>
      <c r="CB48" s="54">
        <v>8.8864000000000001</v>
      </c>
      <c r="CC48" s="54">
        <v>8.8864000000000001</v>
      </c>
      <c r="CD48" s="54">
        <v>8.8864000000000001</v>
      </c>
      <c r="CE48" s="54">
        <v>8.8864000000000001</v>
      </c>
      <c r="CF48" s="54">
        <v>8.8864000000000001</v>
      </c>
      <c r="CG48" s="54">
        <v>8.8864000000000001</v>
      </c>
      <c r="CH48" s="54">
        <v>8.8864000000000001</v>
      </c>
      <c r="CI48" s="54">
        <v>8.8864000000000001</v>
      </c>
      <c r="CJ48" s="54">
        <v>8.8864000000000001</v>
      </c>
      <c r="CK48" s="54">
        <v>8.8864000000000001</v>
      </c>
      <c r="CL48" s="54">
        <v>8.8864000000000001</v>
      </c>
      <c r="CM48" s="54">
        <v>8.8864000000000001</v>
      </c>
      <c r="CN48" s="54">
        <v>8.8864000000000001</v>
      </c>
      <c r="CO48" s="54">
        <v>8.8864000000000001</v>
      </c>
      <c r="CP48" s="54">
        <v>8.8864000000000001</v>
      </c>
      <c r="CQ48" s="54">
        <v>8.8864000000000001</v>
      </c>
      <c r="CR48" s="54">
        <v>8.8864000000000001</v>
      </c>
      <c r="CS48" s="54">
        <v>8.8864000000000001</v>
      </c>
      <c r="CT48" s="54">
        <v>8.8864000000000001</v>
      </c>
    </row>
    <row r="49" spans="1:98" x14ac:dyDescent="0.25">
      <c r="A49" t="s">
        <v>1</v>
      </c>
      <c r="AA49">
        <v>0.88280000000000003</v>
      </c>
      <c r="AM49" s="30">
        <v>1.5882000000000001</v>
      </c>
      <c r="AN49">
        <v>1.5885</v>
      </c>
      <c r="AO49">
        <v>1.5885</v>
      </c>
      <c r="AP49">
        <v>1.5885</v>
      </c>
      <c r="AQ49">
        <v>1.5885</v>
      </c>
      <c r="AR49">
        <v>1.5885</v>
      </c>
      <c r="AS49">
        <v>1.5885</v>
      </c>
      <c r="AT49">
        <v>2.5823999999999998</v>
      </c>
      <c r="AU49">
        <v>2.5823999999999998</v>
      </c>
      <c r="AV49">
        <v>2.5823999999999998</v>
      </c>
      <c r="AW49">
        <v>2.5823999999999998</v>
      </c>
      <c r="AX49">
        <v>2.5823999999999998</v>
      </c>
      <c r="AY49">
        <v>2.5823999999999998</v>
      </c>
      <c r="AZ49">
        <v>3.2141000000000002</v>
      </c>
      <c r="BA49">
        <v>3.2141000000000002</v>
      </c>
      <c r="BB49">
        <v>3.2141000000000002</v>
      </c>
      <c r="BC49">
        <v>3.3738000000000001</v>
      </c>
      <c r="BD49">
        <v>3.3738000000000001</v>
      </c>
      <c r="BE49">
        <v>3.3738000000000001</v>
      </c>
      <c r="BF49">
        <v>3.3738000000000001</v>
      </c>
      <c r="BG49">
        <v>3.3738000000000001</v>
      </c>
      <c r="BH49">
        <v>3.3738000000000001</v>
      </c>
      <c r="BI49">
        <v>3.5335000000000001</v>
      </c>
      <c r="BJ49">
        <v>3.5335000000000001</v>
      </c>
      <c r="BK49">
        <v>3.5335000000000001</v>
      </c>
      <c r="BL49">
        <v>3.5335000000000001</v>
      </c>
      <c r="BM49">
        <v>3.5335000000000001</v>
      </c>
      <c r="BN49">
        <v>3.5335000000000001</v>
      </c>
      <c r="BO49">
        <v>3.5335000000000001</v>
      </c>
      <c r="BP49">
        <v>3.5335000000000001</v>
      </c>
      <c r="BQ49">
        <v>3.5335000000000001</v>
      </c>
      <c r="BR49">
        <v>3.5335000000000001</v>
      </c>
      <c r="BS49">
        <v>3.5335000000000001</v>
      </c>
      <c r="BT49">
        <v>3.5335000000000001</v>
      </c>
      <c r="BU49">
        <v>3.5335000000000001</v>
      </c>
      <c r="BV49">
        <v>3.5335000000000001</v>
      </c>
      <c r="BW49">
        <v>3.5335000000000001</v>
      </c>
      <c r="BX49">
        <v>3.5335000000000001</v>
      </c>
      <c r="BY49">
        <v>3.5335000000000001</v>
      </c>
      <c r="BZ49">
        <v>3.5335000000000001</v>
      </c>
      <c r="CA49" s="54">
        <v>6.5270000000000001</v>
      </c>
      <c r="CB49" s="54">
        <v>6.5270000000000001</v>
      </c>
      <c r="CC49" s="54">
        <v>6.5270000000000001</v>
      </c>
      <c r="CD49" s="54">
        <v>6.5270000000000001</v>
      </c>
      <c r="CE49" s="54">
        <v>6.5270000000000001</v>
      </c>
      <c r="CF49" s="54">
        <v>6.5270000000000001</v>
      </c>
      <c r="CG49" s="54">
        <v>6.5270000000000001</v>
      </c>
      <c r="CH49" s="54">
        <v>6.5270000000000001</v>
      </c>
      <c r="CI49" s="54">
        <v>6.5270000000000001</v>
      </c>
      <c r="CJ49" s="54">
        <v>6.5270000000000001</v>
      </c>
      <c r="CK49" s="54">
        <v>6.5270000000000001</v>
      </c>
      <c r="CL49" s="54">
        <v>6.5270000000000001</v>
      </c>
      <c r="CM49" s="54">
        <v>6.5270000000000001</v>
      </c>
      <c r="CN49" s="54">
        <v>6.5270000000000001</v>
      </c>
      <c r="CO49" s="54">
        <v>6.5270000000000001</v>
      </c>
      <c r="CP49" s="54">
        <v>6.5270000000000001</v>
      </c>
      <c r="CQ49" s="54">
        <v>6.5270000000000001</v>
      </c>
      <c r="CR49" s="54">
        <v>6.5270000000000001</v>
      </c>
      <c r="CS49" s="54">
        <v>6.5270000000000001</v>
      </c>
      <c r="CT49" s="54">
        <v>6.5270000000000001</v>
      </c>
    </row>
    <row r="50" spans="1:98" x14ac:dyDescent="0.25">
      <c r="A50" s="32" t="s">
        <v>26</v>
      </c>
      <c r="AM50" s="30"/>
      <c r="CA50" s="54"/>
      <c r="CB50" s="54"/>
      <c r="CC50" s="54"/>
      <c r="CD50" s="54"/>
      <c r="CE50" s="54"/>
      <c r="CF50" s="54"/>
      <c r="CG50" s="54"/>
      <c r="CH50" s="54"/>
      <c r="CI50" s="54"/>
      <c r="CJ50" s="54"/>
      <c r="CK50" s="54"/>
      <c r="CL50" s="54"/>
      <c r="CM50" s="54"/>
      <c r="CN50" s="54"/>
      <c r="CO50" s="54"/>
      <c r="CP50" s="54"/>
      <c r="CQ50" s="54"/>
      <c r="CR50" s="54"/>
      <c r="CS50" s="54"/>
      <c r="CT50" s="54"/>
    </row>
    <row r="51" spans="1:98" x14ac:dyDescent="0.25">
      <c r="A51" s="27" t="s">
        <v>47</v>
      </c>
      <c r="AM51" s="30"/>
      <c r="CA51" s="54"/>
      <c r="CB51" s="54"/>
      <c r="CC51" s="54"/>
      <c r="CD51" s="54"/>
      <c r="CE51" s="54"/>
      <c r="CF51" s="54"/>
      <c r="CG51" s="54"/>
      <c r="CH51" s="54"/>
      <c r="CI51" s="54"/>
      <c r="CJ51" s="54"/>
      <c r="CK51" s="54"/>
      <c r="CL51" s="54"/>
      <c r="CM51" s="54"/>
      <c r="CN51" s="54"/>
      <c r="CO51" s="54"/>
      <c r="CP51" s="54"/>
      <c r="CQ51" s="54"/>
      <c r="CR51" s="54"/>
      <c r="CS51" s="54"/>
      <c r="CT51" s="54"/>
    </row>
    <row r="52" spans="1:98" x14ac:dyDescent="0.25">
      <c r="A52" t="s">
        <v>0</v>
      </c>
      <c r="AM52" s="30">
        <v>7.3296244251222316</v>
      </c>
      <c r="AN52">
        <v>7.9526000000000003</v>
      </c>
      <c r="AO52">
        <v>7.9526000000000003</v>
      </c>
      <c r="AP52">
        <v>7.9526000000000003</v>
      </c>
      <c r="AQ52">
        <v>7.9526000000000003</v>
      </c>
      <c r="AR52">
        <v>7.9526000000000003</v>
      </c>
      <c r="AS52">
        <v>7.9526000000000003</v>
      </c>
      <c r="AT52">
        <v>9.9804999999999993</v>
      </c>
      <c r="AU52">
        <v>9.9804999999999993</v>
      </c>
      <c r="AV52">
        <v>9.9804999999999993</v>
      </c>
      <c r="AW52">
        <v>9.9804999999999993</v>
      </c>
      <c r="AX52">
        <v>9.9804999999999993</v>
      </c>
      <c r="AY52">
        <v>9.9804999999999993</v>
      </c>
      <c r="AZ52">
        <v>12.148280423600001</v>
      </c>
      <c r="BA52">
        <v>12.148280423600001</v>
      </c>
      <c r="BB52">
        <v>12.148280423600001</v>
      </c>
      <c r="BC52">
        <v>12.707100000000001</v>
      </c>
      <c r="BD52">
        <v>12.707100000000001</v>
      </c>
      <c r="BE52">
        <v>15.312099999999999</v>
      </c>
      <c r="BF52">
        <v>15.312099999999999</v>
      </c>
      <c r="BG52">
        <v>15.312099999999999</v>
      </c>
      <c r="BH52">
        <v>15.312099999999999</v>
      </c>
      <c r="BI52">
        <v>15.312099999999999</v>
      </c>
      <c r="BJ52">
        <v>15.312099999999999</v>
      </c>
      <c r="BK52">
        <v>15.312099999999999</v>
      </c>
      <c r="BL52">
        <v>15.312099999999999</v>
      </c>
      <c r="BM52">
        <v>15.312099999999999</v>
      </c>
      <c r="BN52">
        <v>15.312099999999999</v>
      </c>
      <c r="BO52">
        <v>15.312099999999999</v>
      </c>
      <c r="BP52">
        <v>15.312099999999999</v>
      </c>
      <c r="BQ52">
        <v>15.312099999999999</v>
      </c>
      <c r="BR52">
        <v>15.312099999999999</v>
      </c>
      <c r="BS52">
        <v>15.312099999999999</v>
      </c>
      <c r="BT52">
        <v>15.312099999999999</v>
      </c>
      <c r="BU52">
        <v>15.312099999999999</v>
      </c>
      <c r="BV52">
        <v>15.312099999999999</v>
      </c>
      <c r="BW52">
        <v>19.415700000000001</v>
      </c>
      <c r="BX52">
        <v>19.415700000000001</v>
      </c>
      <c r="BY52">
        <v>19.415700000000001</v>
      </c>
      <c r="BZ52">
        <v>19.415700000000001</v>
      </c>
      <c r="CA52" s="54">
        <v>31.9194</v>
      </c>
      <c r="CB52" s="54">
        <v>31.9194</v>
      </c>
      <c r="CC52" s="54">
        <v>31.9194</v>
      </c>
      <c r="CD52" s="54">
        <v>31.9194</v>
      </c>
      <c r="CE52" s="54">
        <v>31.9194</v>
      </c>
      <c r="CF52" s="54">
        <v>31.9194</v>
      </c>
      <c r="CG52" s="54">
        <v>31.9194</v>
      </c>
      <c r="CH52" s="54">
        <v>31.9194</v>
      </c>
      <c r="CI52" s="54">
        <v>31.9194</v>
      </c>
      <c r="CJ52" s="54">
        <v>31.9194</v>
      </c>
      <c r="CK52" s="54">
        <v>31.9194</v>
      </c>
      <c r="CL52" s="54">
        <v>31.9194</v>
      </c>
      <c r="CM52" s="54">
        <v>31.9194</v>
      </c>
      <c r="CN52" s="54">
        <v>31.9194</v>
      </c>
      <c r="CO52" s="54">
        <v>31.9194</v>
      </c>
      <c r="CP52" s="54">
        <v>31.9194</v>
      </c>
      <c r="CQ52" s="54">
        <v>31.9194</v>
      </c>
      <c r="CR52" s="54">
        <v>31.9194</v>
      </c>
      <c r="CS52" s="54">
        <v>31.9194</v>
      </c>
      <c r="CT52" s="54">
        <v>31.9194</v>
      </c>
    </row>
    <row r="53" spans="1:98" x14ac:dyDescent="0.25">
      <c r="A53" t="s">
        <v>1</v>
      </c>
      <c r="AM53" s="30">
        <v>2.8794463163637589</v>
      </c>
      <c r="AN53">
        <v>3.1242000000000001</v>
      </c>
      <c r="AO53">
        <v>3.1242000000000001</v>
      </c>
      <c r="AP53">
        <v>3.1242000000000001</v>
      </c>
      <c r="AQ53">
        <v>3.1242000000000001</v>
      </c>
      <c r="AR53">
        <v>3.1242000000000001</v>
      </c>
      <c r="AS53">
        <v>3.1242000000000001</v>
      </c>
      <c r="AT53">
        <v>3.9209000000000001</v>
      </c>
      <c r="AU53">
        <v>3.9209000000000001</v>
      </c>
      <c r="AV53">
        <v>3.9209000000000001</v>
      </c>
      <c r="AW53">
        <v>3.9209000000000001</v>
      </c>
      <c r="AX53">
        <v>3.9209000000000001</v>
      </c>
      <c r="AY53">
        <v>3.9209000000000001</v>
      </c>
      <c r="AZ53">
        <v>4.7724841812000003</v>
      </c>
      <c r="BA53">
        <v>4.7724841812000003</v>
      </c>
      <c r="BB53">
        <v>4.7724841812000003</v>
      </c>
      <c r="BC53">
        <v>4.8207000000000004</v>
      </c>
      <c r="BD53">
        <v>4.8207000000000004</v>
      </c>
      <c r="BE53">
        <v>6.0153999999999996</v>
      </c>
      <c r="BF53">
        <v>6.0153999999999996</v>
      </c>
      <c r="BG53">
        <v>6.0153999999999996</v>
      </c>
      <c r="BH53">
        <v>6.0153999999999996</v>
      </c>
      <c r="BI53">
        <v>6.0153999999999996</v>
      </c>
      <c r="BJ53">
        <v>6.0153999999999996</v>
      </c>
      <c r="BK53">
        <v>6.0153999999999996</v>
      </c>
      <c r="BL53">
        <v>6.0153999999999996</v>
      </c>
      <c r="BM53">
        <v>6.0153999999999996</v>
      </c>
      <c r="BN53">
        <v>6.0153999999999996</v>
      </c>
      <c r="BO53">
        <v>6.0153999999999996</v>
      </c>
      <c r="BP53">
        <v>6.0153999999999996</v>
      </c>
      <c r="BQ53">
        <v>6.0153999999999996</v>
      </c>
      <c r="BR53">
        <v>6.0153999999999996</v>
      </c>
      <c r="BS53">
        <v>6.0153999999999996</v>
      </c>
      <c r="BT53">
        <v>6.0153999999999996</v>
      </c>
      <c r="BU53">
        <v>6.0153999999999996</v>
      </c>
      <c r="BV53">
        <v>6.0153999999999996</v>
      </c>
      <c r="BW53">
        <v>7.6275000000000004</v>
      </c>
      <c r="BX53">
        <v>7.6275000000000004</v>
      </c>
      <c r="BY53">
        <v>7.6275000000000004</v>
      </c>
      <c r="BZ53">
        <v>7.6275000000000004</v>
      </c>
      <c r="CA53" s="54">
        <v>12.5396</v>
      </c>
      <c r="CB53" s="54">
        <v>12.5396</v>
      </c>
      <c r="CC53" s="54">
        <v>12.5396</v>
      </c>
      <c r="CD53" s="54">
        <v>12.5396</v>
      </c>
      <c r="CE53" s="54">
        <v>12.5396</v>
      </c>
      <c r="CF53" s="54">
        <v>12.5396</v>
      </c>
      <c r="CG53" s="54">
        <v>12.5396</v>
      </c>
      <c r="CH53" s="54">
        <v>12.5396</v>
      </c>
      <c r="CI53" s="54">
        <v>12.5396</v>
      </c>
      <c r="CJ53" s="54">
        <v>12.5396</v>
      </c>
      <c r="CK53" s="54">
        <v>12.5396</v>
      </c>
      <c r="CL53" s="54">
        <v>12.5396</v>
      </c>
      <c r="CM53" s="54">
        <v>12.5396</v>
      </c>
      <c r="CN53" s="54">
        <v>12.5396</v>
      </c>
      <c r="CO53" s="54">
        <v>12.5396</v>
      </c>
      <c r="CP53" s="54">
        <v>12.5396</v>
      </c>
      <c r="CQ53" s="54">
        <v>12.5396</v>
      </c>
      <c r="CR53" s="54">
        <v>12.5396</v>
      </c>
      <c r="CS53" s="54">
        <v>12.5396</v>
      </c>
      <c r="CT53" s="54">
        <v>12.5396</v>
      </c>
    </row>
    <row r="54" spans="1:98" x14ac:dyDescent="0.25">
      <c r="A54" s="32" t="s">
        <v>27</v>
      </c>
      <c r="AM54" s="30"/>
      <c r="CA54" s="54"/>
      <c r="CB54" s="54"/>
      <c r="CC54" s="54"/>
      <c r="CD54" s="54"/>
      <c r="CE54" s="54"/>
      <c r="CF54" s="54"/>
      <c r="CG54" s="54"/>
      <c r="CH54" s="54"/>
      <c r="CI54" s="54"/>
      <c r="CJ54" s="54"/>
      <c r="CK54" s="54"/>
      <c r="CL54" s="54"/>
      <c r="CM54" s="54"/>
      <c r="CN54" s="54"/>
      <c r="CO54" s="54"/>
      <c r="CP54" s="54"/>
      <c r="CQ54" s="54"/>
      <c r="CR54" s="54"/>
      <c r="CS54" s="54"/>
      <c r="CT54" s="54"/>
    </row>
    <row r="55" spans="1:98" x14ac:dyDescent="0.25">
      <c r="A55" s="27" t="s">
        <v>48</v>
      </c>
      <c r="AM55" s="30"/>
      <c r="CA55" s="54"/>
      <c r="CB55" s="54"/>
      <c r="CC55" s="54"/>
      <c r="CD55" s="54"/>
      <c r="CE55" s="54"/>
      <c r="CF55" s="54"/>
      <c r="CG55" s="54"/>
      <c r="CH55" s="54"/>
      <c r="CI55" s="54"/>
      <c r="CJ55" s="54"/>
      <c r="CK55" s="54"/>
      <c r="CL55" s="54"/>
      <c r="CM55" s="54"/>
      <c r="CN55" s="54"/>
      <c r="CO55" s="54"/>
      <c r="CP55" s="54"/>
      <c r="CQ55" s="54"/>
      <c r="CR55" s="54"/>
      <c r="CS55" s="54"/>
      <c r="CT55" s="54"/>
    </row>
    <row r="56" spans="1:98" x14ac:dyDescent="0.25">
      <c r="A56" t="s">
        <v>0</v>
      </c>
      <c r="AM56" s="30">
        <v>2.0124159504584735</v>
      </c>
      <c r="AN56">
        <v>2.1835</v>
      </c>
      <c r="AO56">
        <v>2.1835</v>
      </c>
      <c r="AP56">
        <v>2.1835</v>
      </c>
      <c r="AQ56">
        <v>2.1835</v>
      </c>
      <c r="AR56">
        <v>2.1835</v>
      </c>
      <c r="AS56">
        <v>2.1835</v>
      </c>
      <c r="AT56">
        <v>2.7403</v>
      </c>
      <c r="AU56">
        <v>2.7403</v>
      </c>
      <c r="AV56">
        <v>2.7403</v>
      </c>
      <c r="AW56">
        <v>2.7403</v>
      </c>
      <c r="AX56">
        <v>2.7403</v>
      </c>
      <c r="AY56">
        <v>2.7403</v>
      </c>
      <c r="AZ56">
        <v>3.5616568127799999</v>
      </c>
      <c r="BA56">
        <v>3.5616568127799999</v>
      </c>
      <c r="BB56">
        <v>3.5616568127799999</v>
      </c>
      <c r="BC56">
        <v>3.7877999999999998</v>
      </c>
      <c r="BD56">
        <v>3.7877999999999998</v>
      </c>
      <c r="BE56">
        <v>4.8593000000000002</v>
      </c>
      <c r="BF56">
        <v>4.8593000000000002</v>
      </c>
      <c r="BG56">
        <v>4.8593000000000002</v>
      </c>
      <c r="BH56">
        <v>4.8593000000000002</v>
      </c>
      <c r="BI56">
        <v>4.8593000000000002</v>
      </c>
      <c r="BJ56">
        <v>4.8593000000000002</v>
      </c>
      <c r="BK56">
        <v>4.8593000000000002</v>
      </c>
      <c r="BL56">
        <v>4.8593000000000002</v>
      </c>
      <c r="BM56">
        <v>4.8593000000000002</v>
      </c>
      <c r="BN56">
        <v>4.8593000000000002</v>
      </c>
      <c r="BO56">
        <v>4.8593000000000002</v>
      </c>
      <c r="BP56">
        <v>4.8593000000000002</v>
      </c>
      <c r="BQ56">
        <v>4.8593000000000002</v>
      </c>
      <c r="BR56">
        <v>4.8593000000000002</v>
      </c>
      <c r="BS56">
        <v>4.8593000000000002</v>
      </c>
      <c r="BT56">
        <v>4.8593000000000002</v>
      </c>
      <c r="BU56">
        <v>4.8593000000000002</v>
      </c>
      <c r="BV56">
        <v>4.8593000000000002</v>
      </c>
      <c r="BW56">
        <v>6.7544000000000004</v>
      </c>
      <c r="BX56">
        <v>6.7544000000000004</v>
      </c>
      <c r="BY56">
        <v>6.7544000000000004</v>
      </c>
      <c r="BZ56">
        <v>6.7544000000000004</v>
      </c>
      <c r="CA56" s="54">
        <v>11.1043</v>
      </c>
      <c r="CB56" s="54">
        <v>11.1043</v>
      </c>
      <c r="CC56" s="54">
        <v>11.1043</v>
      </c>
      <c r="CD56" s="54">
        <v>11.1043</v>
      </c>
      <c r="CE56" s="54">
        <v>11.1043</v>
      </c>
      <c r="CF56" s="54">
        <v>11.1043</v>
      </c>
      <c r="CG56" s="54">
        <v>11.1043</v>
      </c>
      <c r="CH56" s="54">
        <v>11.1043</v>
      </c>
      <c r="CI56" s="54">
        <v>11.1043</v>
      </c>
      <c r="CJ56" s="54">
        <v>11.1043</v>
      </c>
      <c r="CK56" s="54">
        <v>11.1043</v>
      </c>
      <c r="CL56" s="54">
        <v>11.1043</v>
      </c>
      <c r="CM56" s="54">
        <v>11.1043</v>
      </c>
      <c r="CN56" s="54">
        <v>11.1043</v>
      </c>
      <c r="CO56" s="54">
        <v>11.1043</v>
      </c>
      <c r="CP56" s="54">
        <v>11.1043</v>
      </c>
      <c r="CQ56" s="54">
        <v>11.1043</v>
      </c>
      <c r="CR56" s="54">
        <v>11.1043</v>
      </c>
      <c r="CS56" s="54">
        <v>11.1043</v>
      </c>
      <c r="CT56" s="54">
        <v>11.1043</v>
      </c>
    </row>
    <row r="57" spans="1:98" x14ac:dyDescent="0.25">
      <c r="A57" t="s">
        <v>1</v>
      </c>
      <c r="AM57" s="30">
        <v>0.7535924436989655</v>
      </c>
      <c r="AN57">
        <v>0.81759999999999999</v>
      </c>
      <c r="AO57">
        <v>0.81759999999999999</v>
      </c>
      <c r="AP57">
        <v>0.81759999999999999</v>
      </c>
      <c r="AQ57">
        <v>0.81759999999999999</v>
      </c>
      <c r="AR57">
        <v>0.81759999999999999</v>
      </c>
      <c r="AS57">
        <v>0.81759999999999999</v>
      </c>
      <c r="AT57">
        <v>1.0261</v>
      </c>
      <c r="AU57">
        <v>1.0261</v>
      </c>
      <c r="AV57">
        <v>1.0261</v>
      </c>
      <c r="AW57">
        <v>1.0261</v>
      </c>
      <c r="AX57">
        <v>1.0261</v>
      </c>
      <c r="AY57">
        <v>1.0261</v>
      </c>
      <c r="AZ57">
        <v>1.3336435127679998</v>
      </c>
      <c r="BA57">
        <v>1.3336435127679998</v>
      </c>
      <c r="BB57">
        <v>1.3336435127679998</v>
      </c>
      <c r="BC57">
        <v>1.4182999999999999</v>
      </c>
      <c r="BD57">
        <v>1.4182999999999999</v>
      </c>
      <c r="BE57">
        <v>1.8194999999999999</v>
      </c>
      <c r="BF57">
        <v>1.8194999999999999</v>
      </c>
      <c r="BG57">
        <v>1.8194999999999999</v>
      </c>
      <c r="BH57">
        <v>1.8194999999999999</v>
      </c>
      <c r="BI57">
        <v>1.8194999999999999</v>
      </c>
      <c r="BJ57">
        <v>1.8194999999999999</v>
      </c>
      <c r="BK57">
        <v>1.8194999999999999</v>
      </c>
      <c r="BL57">
        <v>1.8194999999999999</v>
      </c>
      <c r="BM57">
        <v>1.8194999999999999</v>
      </c>
      <c r="BN57">
        <v>1.8194999999999999</v>
      </c>
      <c r="BO57">
        <v>1.8194999999999999</v>
      </c>
      <c r="BP57">
        <v>1.8194999999999999</v>
      </c>
      <c r="BQ57">
        <v>1.8194999999999999</v>
      </c>
      <c r="BR57">
        <v>1.8194999999999999</v>
      </c>
      <c r="BS57">
        <v>1.8194999999999999</v>
      </c>
      <c r="BT57">
        <v>1.8194999999999999</v>
      </c>
      <c r="BU57">
        <v>1.8194999999999999</v>
      </c>
      <c r="BV57">
        <v>1.8194999999999999</v>
      </c>
      <c r="BW57">
        <v>2.5291999999999999</v>
      </c>
      <c r="BX57">
        <v>2.5291999999999999</v>
      </c>
      <c r="BY57">
        <v>2.5291999999999999</v>
      </c>
      <c r="BZ57">
        <v>2.5291999999999999</v>
      </c>
      <c r="CA57" s="54">
        <v>4.1578999999999997</v>
      </c>
      <c r="CB57" s="54">
        <v>4.1578999999999997</v>
      </c>
      <c r="CC57" s="54">
        <v>4.1578999999999997</v>
      </c>
      <c r="CD57" s="54">
        <v>4.1578999999999997</v>
      </c>
      <c r="CE57" s="54">
        <v>4.1578999999999997</v>
      </c>
      <c r="CF57" s="54">
        <v>4.1578999999999997</v>
      </c>
      <c r="CG57" s="54">
        <v>4.1578999999999997</v>
      </c>
      <c r="CH57" s="54">
        <v>4.1578999999999997</v>
      </c>
      <c r="CI57" s="54">
        <v>4.1578999999999997</v>
      </c>
      <c r="CJ57" s="54">
        <v>4.1578999999999997</v>
      </c>
      <c r="CK57" s="54">
        <v>4.1578999999999997</v>
      </c>
      <c r="CL57" s="54">
        <v>4.1578999999999997</v>
      </c>
      <c r="CM57" s="54">
        <v>4.1578999999999997</v>
      </c>
      <c r="CN57" s="54">
        <v>4.1578999999999997</v>
      </c>
      <c r="CO57" s="54">
        <v>4.1578999999999997</v>
      </c>
      <c r="CP57" s="54">
        <v>4.1578999999999997</v>
      </c>
      <c r="CQ57" s="54">
        <v>4.1578999999999997</v>
      </c>
      <c r="CR57" s="54">
        <v>4.1578999999999997</v>
      </c>
      <c r="CS57" s="54">
        <v>4.1578999999999997</v>
      </c>
      <c r="CT57" s="54">
        <v>4.1578999999999997</v>
      </c>
    </row>
    <row r="58" spans="1:98" x14ac:dyDescent="0.25">
      <c r="A58" s="32" t="s">
        <v>28</v>
      </c>
      <c r="AM58" s="30"/>
      <c r="CA58" s="54"/>
      <c r="CB58" s="54"/>
      <c r="CC58" s="54"/>
      <c r="CD58" s="54"/>
      <c r="CE58" s="54"/>
      <c r="CF58" s="54"/>
      <c r="CG58" s="54"/>
      <c r="CH58" s="54"/>
      <c r="CI58" s="54"/>
      <c r="CJ58" s="54"/>
      <c r="CK58" s="54"/>
      <c r="CL58" s="54"/>
      <c r="CM58" s="54"/>
      <c r="CN58" s="54"/>
      <c r="CO58" s="54"/>
      <c r="CP58" s="54"/>
      <c r="CQ58" s="54"/>
      <c r="CR58" s="54"/>
      <c r="CS58" s="54"/>
      <c r="CT58" s="54"/>
    </row>
    <row r="59" spans="1:98" x14ac:dyDescent="0.25">
      <c r="A59" s="27" t="s">
        <v>49</v>
      </c>
      <c r="AM59" s="30"/>
      <c r="CA59" s="54"/>
      <c r="CB59" s="54"/>
      <c r="CC59" s="54"/>
      <c r="CD59" s="54"/>
      <c r="CE59" s="54"/>
      <c r="CF59" s="54"/>
      <c r="CG59" s="54"/>
      <c r="CH59" s="54"/>
      <c r="CI59" s="54"/>
      <c r="CJ59" s="54"/>
      <c r="CK59" s="54"/>
      <c r="CL59" s="54"/>
      <c r="CM59" s="54"/>
      <c r="CN59" s="54"/>
      <c r="CO59" s="54"/>
      <c r="CP59" s="54"/>
      <c r="CQ59" s="54"/>
      <c r="CR59" s="54"/>
      <c r="CS59" s="54"/>
      <c r="CT59" s="54"/>
    </row>
    <row r="60" spans="1:98" x14ac:dyDescent="0.25">
      <c r="A60" t="s">
        <v>0</v>
      </c>
      <c r="AA60">
        <v>1.1708000000000001</v>
      </c>
      <c r="AM60" s="30">
        <v>2.3106</v>
      </c>
      <c r="AN60">
        <v>2.3119999999999998</v>
      </c>
      <c r="AO60">
        <v>2.3119999999999998</v>
      </c>
      <c r="AP60">
        <v>2.3119999999999998</v>
      </c>
      <c r="AQ60">
        <v>2.3119999999999998</v>
      </c>
      <c r="AR60">
        <v>2.3119999999999998</v>
      </c>
      <c r="AS60">
        <v>2.3119999999999998</v>
      </c>
      <c r="AT60">
        <v>3.3702000000000001</v>
      </c>
      <c r="AU60">
        <v>3.3702000000000001</v>
      </c>
      <c r="AV60">
        <v>3.3702000000000001</v>
      </c>
      <c r="AW60">
        <v>3.3702000000000001</v>
      </c>
      <c r="AX60">
        <v>3.3702000000000001</v>
      </c>
      <c r="AY60">
        <v>3.3702000000000001</v>
      </c>
      <c r="AZ60">
        <v>4.2146999999999997</v>
      </c>
      <c r="BA60">
        <v>4.2146999999999997</v>
      </c>
      <c r="BB60">
        <v>4.2146999999999997</v>
      </c>
      <c r="BC60">
        <v>4.3743999999999996</v>
      </c>
      <c r="BD60">
        <v>4.3743999999999996</v>
      </c>
      <c r="BE60">
        <v>4.7957000000000001</v>
      </c>
      <c r="BF60">
        <v>4.9553000000000003</v>
      </c>
      <c r="BG60">
        <v>4.9553000000000003</v>
      </c>
      <c r="BH60">
        <v>4.9553000000000003</v>
      </c>
      <c r="BI60">
        <v>4.9554</v>
      </c>
      <c r="BJ60">
        <v>4.9554</v>
      </c>
      <c r="BK60">
        <v>4.9554</v>
      </c>
      <c r="BL60">
        <v>4.9554</v>
      </c>
      <c r="BM60">
        <v>4.9554</v>
      </c>
      <c r="BN60">
        <v>4.9554</v>
      </c>
      <c r="BO60">
        <v>4.9554</v>
      </c>
      <c r="BP60">
        <v>4.9554</v>
      </c>
      <c r="BQ60">
        <v>4.9554</v>
      </c>
      <c r="BR60">
        <v>4.9554</v>
      </c>
      <c r="BS60">
        <v>4.9554</v>
      </c>
      <c r="BT60">
        <v>4.9554</v>
      </c>
      <c r="BU60">
        <v>4.9554</v>
      </c>
      <c r="BV60">
        <v>4.9554</v>
      </c>
      <c r="BW60">
        <v>5.7595000000000001</v>
      </c>
      <c r="BX60">
        <v>5.7595000000000001</v>
      </c>
      <c r="BY60">
        <v>5.7595000000000001</v>
      </c>
      <c r="BZ60">
        <v>5.7595000000000001</v>
      </c>
      <c r="CA60" s="54">
        <v>8.8864000000000001</v>
      </c>
      <c r="CB60" s="54">
        <v>8.8864000000000001</v>
      </c>
      <c r="CC60" s="54">
        <v>8.8864000000000001</v>
      </c>
      <c r="CD60" s="54">
        <v>8.8864000000000001</v>
      </c>
      <c r="CE60" s="54">
        <v>8.8864000000000001</v>
      </c>
      <c r="CF60" s="54">
        <v>8.8864000000000001</v>
      </c>
      <c r="CG60" s="54">
        <v>8.8864000000000001</v>
      </c>
      <c r="CH60" s="54">
        <v>8.8864000000000001</v>
      </c>
      <c r="CI60" s="54">
        <v>8.8864000000000001</v>
      </c>
      <c r="CJ60" s="54">
        <v>8.8864000000000001</v>
      </c>
      <c r="CK60" s="54">
        <v>8.8864000000000001</v>
      </c>
      <c r="CL60" s="54">
        <v>8.8864000000000001</v>
      </c>
      <c r="CM60" s="54">
        <v>8.8864000000000001</v>
      </c>
      <c r="CN60" s="54">
        <v>8.8864000000000001</v>
      </c>
      <c r="CO60" s="54">
        <v>8.8864000000000001</v>
      </c>
      <c r="CP60" s="54">
        <v>8.8864000000000001</v>
      </c>
      <c r="CQ60" s="54">
        <v>8.8864000000000001</v>
      </c>
      <c r="CR60" s="54">
        <v>8.8864000000000001</v>
      </c>
      <c r="CS60" s="54">
        <v>8.8864000000000001</v>
      </c>
      <c r="CT60" s="54">
        <v>8.8864000000000001</v>
      </c>
    </row>
    <row r="61" spans="1:98" x14ac:dyDescent="0.25">
      <c r="A61" t="s">
        <v>1</v>
      </c>
      <c r="AA61">
        <v>0.88280000000000003</v>
      </c>
      <c r="AM61" s="30">
        <v>1.5882000000000001</v>
      </c>
      <c r="AN61">
        <v>1.5885</v>
      </c>
      <c r="AO61">
        <v>1.5885</v>
      </c>
      <c r="AP61">
        <v>1.5885</v>
      </c>
      <c r="AQ61">
        <v>1.5885</v>
      </c>
      <c r="AR61">
        <v>1.5885</v>
      </c>
      <c r="AS61">
        <v>1.5885</v>
      </c>
      <c r="AT61">
        <v>2.5823999999999998</v>
      </c>
      <c r="AU61">
        <v>2.5823999999999998</v>
      </c>
      <c r="AV61">
        <v>2.5823999999999998</v>
      </c>
      <c r="AW61">
        <v>2.5823999999999998</v>
      </c>
      <c r="AX61">
        <v>2.5823999999999998</v>
      </c>
      <c r="AY61">
        <v>2.5823999999999998</v>
      </c>
      <c r="AZ61">
        <v>3.2141000000000002</v>
      </c>
      <c r="BA61">
        <v>3.2141000000000002</v>
      </c>
      <c r="BB61">
        <v>3.2141000000000002</v>
      </c>
      <c r="BC61">
        <v>3.3738000000000001</v>
      </c>
      <c r="BD61">
        <v>3.3738000000000001</v>
      </c>
      <c r="BE61">
        <v>3.3738000000000001</v>
      </c>
      <c r="BF61">
        <v>3.5335000000000001</v>
      </c>
      <c r="BG61">
        <v>3.5335000000000001</v>
      </c>
      <c r="BH61">
        <v>3.5335000000000001</v>
      </c>
      <c r="BI61">
        <v>3.5335000000000001</v>
      </c>
      <c r="BJ61">
        <v>3.5335000000000001</v>
      </c>
      <c r="BK61">
        <v>3.5335000000000001</v>
      </c>
      <c r="BL61">
        <v>3.5335000000000001</v>
      </c>
      <c r="BM61">
        <v>3.5335000000000001</v>
      </c>
      <c r="BN61">
        <v>3.5335000000000001</v>
      </c>
      <c r="BO61">
        <v>3.5335000000000001</v>
      </c>
      <c r="BP61">
        <v>3.5335000000000001</v>
      </c>
      <c r="BQ61">
        <v>3.5335000000000001</v>
      </c>
      <c r="BR61">
        <v>3.5335000000000001</v>
      </c>
      <c r="BS61">
        <v>3.5335000000000001</v>
      </c>
      <c r="BT61">
        <v>3.5335000000000001</v>
      </c>
      <c r="BU61">
        <v>3.5335000000000001</v>
      </c>
      <c r="BV61">
        <v>3.5335000000000001</v>
      </c>
      <c r="BW61">
        <v>3.5335000000000001</v>
      </c>
      <c r="BX61">
        <v>3.5335000000000001</v>
      </c>
      <c r="BY61">
        <v>3.5335000000000001</v>
      </c>
      <c r="BZ61">
        <v>3.5335000000000001</v>
      </c>
      <c r="CA61" s="54">
        <v>6.5270000000000001</v>
      </c>
      <c r="CB61" s="54">
        <v>6.5270000000000001</v>
      </c>
      <c r="CC61" s="54">
        <v>6.5270000000000001</v>
      </c>
      <c r="CD61" s="54">
        <v>6.5270000000000001</v>
      </c>
      <c r="CE61" s="54">
        <v>6.5270000000000001</v>
      </c>
      <c r="CF61" s="54">
        <v>6.5270000000000001</v>
      </c>
      <c r="CG61" s="54">
        <v>6.5270000000000001</v>
      </c>
      <c r="CH61" s="54">
        <v>6.5270000000000001</v>
      </c>
      <c r="CI61" s="54">
        <v>6.5270000000000001</v>
      </c>
      <c r="CJ61" s="54">
        <v>6.5270000000000001</v>
      </c>
      <c r="CK61" s="54">
        <v>6.5270000000000001</v>
      </c>
      <c r="CL61" s="54">
        <v>6.5270000000000001</v>
      </c>
      <c r="CM61" s="54">
        <v>6.5270000000000001</v>
      </c>
      <c r="CN61" s="54">
        <v>6.5270000000000001</v>
      </c>
      <c r="CO61" s="54">
        <v>6.5270000000000001</v>
      </c>
      <c r="CP61" s="54">
        <v>6.5270000000000001</v>
      </c>
      <c r="CQ61" s="54">
        <v>6.5270000000000001</v>
      </c>
      <c r="CR61" s="54">
        <v>6.5270000000000001</v>
      </c>
      <c r="CS61" s="54">
        <v>6.5270000000000001</v>
      </c>
      <c r="CT61" s="54">
        <v>6.5270000000000001</v>
      </c>
    </row>
    <row r="64" spans="1:98" x14ac:dyDescent="0.25">
      <c r="A64" s="27" t="s">
        <v>50</v>
      </c>
    </row>
    <row r="65" spans="1:98" x14ac:dyDescent="0.25">
      <c r="A65" t="s">
        <v>24</v>
      </c>
      <c r="AM65">
        <v>3621.4929999999999</v>
      </c>
      <c r="AN65">
        <v>3621.6280000000002</v>
      </c>
      <c r="AO65">
        <v>3621.6280000000002</v>
      </c>
      <c r="AP65">
        <v>3621.6280000000002</v>
      </c>
      <c r="AQ65">
        <v>3621.6280000000002</v>
      </c>
      <c r="AR65">
        <v>3621.6280000000002</v>
      </c>
      <c r="AS65">
        <v>3621.6280000000002</v>
      </c>
      <c r="AT65">
        <v>3623.5720000000001</v>
      </c>
      <c r="AU65">
        <v>3623.5720000000001</v>
      </c>
      <c r="AV65">
        <v>3623.5720000000001</v>
      </c>
      <c r="AW65">
        <v>3623.5720000000001</v>
      </c>
      <c r="AX65">
        <v>3623.5720000000001</v>
      </c>
      <c r="AY65">
        <v>3623.5720000000001</v>
      </c>
      <c r="AZ65">
        <v>3646.549</v>
      </c>
      <c r="BA65">
        <v>3646.549</v>
      </c>
      <c r="BB65">
        <v>3646.549</v>
      </c>
      <c r="BC65">
        <v>3646.549</v>
      </c>
      <c r="BD65">
        <v>3646.549</v>
      </c>
      <c r="BE65">
        <v>6053.78</v>
      </c>
      <c r="BF65">
        <v>6053.78</v>
      </c>
      <c r="BG65">
        <v>6053.78</v>
      </c>
      <c r="BH65">
        <v>6053.78</v>
      </c>
      <c r="BI65">
        <v>6053.78</v>
      </c>
      <c r="BJ65">
        <v>6053.78</v>
      </c>
      <c r="BK65">
        <v>6053.78</v>
      </c>
      <c r="BL65">
        <v>6053.78</v>
      </c>
      <c r="BM65">
        <v>6053.78</v>
      </c>
      <c r="BN65">
        <v>6053.78</v>
      </c>
      <c r="BO65">
        <v>6053.78</v>
      </c>
      <c r="BP65">
        <v>6053.78</v>
      </c>
      <c r="BQ65">
        <v>6053.78</v>
      </c>
      <c r="BR65">
        <v>6053.78</v>
      </c>
      <c r="BS65">
        <v>6053.78</v>
      </c>
      <c r="BT65">
        <v>6053.78</v>
      </c>
      <c r="BU65">
        <v>6053.78</v>
      </c>
      <c r="BV65">
        <v>6053.78</v>
      </c>
      <c r="BW65">
        <v>10647.691999999999</v>
      </c>
      <c r="BX65">
        <v>10647.691999999999</v>
      </c>
      <c r="BY65">
        <v>10647.691999999999</v>
      </c>
      <c r="BZ65">
        <v>10647.691999999999</v>
      </c>
      <c r="CA65">
        <v>10647.691999999999</v>
      </c>
      <c r="CB65">
        <v>10647.691999999999</v>
      </c>
      <c r="CC65">
        <v>10647.691999999999</v>
      </c>
      <c r="CD65">
        <v>10647.691999999999</v>
      </c>
      <c r="CE65">
        <v>10647.691999999999</v>
      </c>
      <c r="CF65">
        <v>10647.691999999999</v>
      </c>
      <c r="CG65">
        <v>10647.691999999999</v>
      </c>
      <c r="CH65">
        <v>10647.691999999999</v>
      </c>
      <c r="CI65">
        <v>10647.691999999999</v>
      </c>
      <c r="CJ65">
        <v>10647.691999999999</v>
      </c>
      <c r="CK65">
        <v>10647.691999999999</v>
      </c>
      <c r="CL65">
        <v>10647.691999999999</v>
      </c>
      <c r="CM65">
        <v>10647.691999999999</v>
      </c>
      <c r="CN65">
        <v>10647.691999999999</v>
      </c>
      <c r="CO65">
        <v>10647.691999999999</v>
      </c>
      <c r="CP65">
        <v>10647.691999999999</v>
      </c>
      <c r="CQ65">
        <v>10647.691999999999</v>
      </c>
      <c r="CR65">
        <v>10647.691999999999</v>
      </c>
      <c r="CS65">
        <v>10647.691999999999</v>
      </c>
      <c r="CT65">
        <v>10647.691999999999</v>
      </c>
    </row>
    <row r="66" spans="1:98" x14ac:dyDescent="0.25">
      <c r="A66" t="s">
        <v>25</v>
      </c>
      <c r="AM66">
        <v>31.245999999999999</v>
      </c>
      <c r="AN66">
        <v>31.245999999999999</v>
      </c>
      <c r="AO66">
        <v>31.245999999999999</v>
      </c>
      <c r="AP66">
        <v>31.245999999999999</v>
      </c>
      <c r="AQ66">
        <v>31.245999999999999</v>
      </c>
      <c r="AR66">
        <v>31.245999999999999</v>
      </c>
      <c r="AS66">
        <v>31.245999999999999</v>
      </c>
      <c r="AT66">
        <v>31.245999999999999</v>
      </c>
      <c r="AU66">
        <v>31.245999999999999</v>
      </c>
      <c r="AV66">
        <v>31.245999999999999</v>
      </c>
      <c r="AW66">
        <v>31.245999999999999</v>
      </c>
      <c r="AX66">
        <v>31.245999999999999</v>
      </c>
      <c r="AY66">
        <v>31.245999999999999</v>
      </c>
      <c r="AZ66">
        <v>31.245999999999999</v>
      </c>
      <c r="BA66">
        <v>31.245999999999999</v>
      </c>
      <c r="BB66">
        <v>31.245999999999999</v>
      </c>
      <c r="BC66">
        <v>31.245999999999999</v>
      </c>
      <c r="BD66">
        <v>31.245999999999999</v>
      </c>
      <c r="BE66">
        <v>52.024000000000001</v>
      </c>
      <c r="BF66">
        <v>52.024000000000001</v>
      </c>
      <c r="BG66">
        <v>52.024000000000001</v>
      </c>
      <c r="BH66">
        <v>52.024000000000001</v>
      </c>
      <c r="BI66">
        <v>52.024000000000001</v>
      </c>
      <c r="BJ66">
        <v>52.024000000000001</v>
      </c>
      <c r="BK66">
        <v>52.024000000000001</v>
      </c>
      <c r="BL66">
        <v>52.024000000000001</v>
      </c>
      <c r="BM66">
        <v>52.024000000000001</v>
      </c>
      <c r="BN66">
        <v>52.024000000000001</v>
      </c>
      <c r="BO66">
        <v>52.024000000000001</v>
      </c>
      <c r="BP66">
        <v>52.024000000000001</v>
      </c>
      <c r="BQ66">
        <v>52.024000000000001</v>
      </c>
      <c r="BR66">
        <v>52.024000000000001</v>
      </c>
      <c r="BS66">
        <v>52.024000000000001</v>
      </c>
      <c r="BT66">
        <v>52.024000000000001</v>
      </c>
      <c r="BU66">
        <v>52.024000000000001</v>
      </c>
      <c r="BV66">
        <v>52.024000000000001</v>
      </c>
      <c r="BW66">
        <v>91.677999999999997</v>
      </c>
      <c r="BX66">
        <v>91.677999999999997</v>
      </c>
      <c r="BY66">
        <v>91.677999999999997</v>
      </c>
      <c r="BZ66">
        <v>91.677999999999997</v>
      </c>
      <c r="CA66">
        <v>91.677999999999997</v>
      </c>
      <c r="CB66">
        <v>91.677999999999997</v>
      </c>
      <c r="CC66">
        <v>91.677999999999997</v>
      </c>
      <c r="CD66">
        <v>91.677999999999997</v>
      </c>
      <c r="CE66">
        <v>91.677999999999997</v>
      </c>
      <c r="CF66">
        <v>91.677999999999997</v>
      </c>
      <c r="CG66">
        <v>91.677999999999997</v>
      </c>
      <c r="CH66">
        <v>91.677999999999997</v>
      </c>
      <c r="CI66">
        <v>91.677999999999997</v>
      </c>
      <c r="CJ66">
        <v>91.677999999999997</v>
      </c>
      <c r="CK66">
        <v>91.677999999999997</v>
      </c>
      <c r="CL66">
        <v>91.677999999999997</v>
      </c>
      <c r="CM66">
        <v>91.677999999999997</v>
      </c>
      <c r="CN66">
        <v>91.677999999999997</v>
      </c>
      <c r="CO66">
        <v>91.677999999999997</v>
      </c>
      <c r="CP66">
        <v>91.677999999999997</v>
      </c>
      <c r="CQ66">
        <v>91.677999999999997</v>
      </c>
      <c r="CR66">
        <v>91.677999999999997</v>
      </c>
      <c r="CS66">
        <v>91.677999999999997</v>
      </c>
      <c r="CT66">
        <v>91.677999999999997</v>
      </c>
    </row>
    <row r="67" spans="1:98" x14ac:dyDescent="0.25">
      <c r="A67" s="27" t="s">
        <v>51</v>
      </c>
    </row>
    <row r="68" spans="1:98" x14ac:dyDescent="0.25">
      <c r="A68" t="s">
        <v>0</v>
      </c>
      <c r="AM68">
        <v>1.4056999999999999</v>
      </c>
      <c r="AN68">
        <v>1.6165</v>
      </c>
      <c r="AO68">
        <v>1.6165</v>
      </c>
      <c r="AP68">
        <v>1.6165</v>
      </c>
      <c r="AQ68">
        <v>1.6165</v>
      </c>
      <c r="AR68">
        <v>1.6165</v>
      </c>
      <c r="AS68">
        <v>1.6165</v>
      </c>
      <c r="AT68">
        <v>2.0758999999999999</v>
      </c>
      <c r="AU68">
        <v>2.0758999999999999</v>
      </c>
      <c r="AV68">
        <v>2.0758999999999999</v>
      </c>
      <c r="AW68">
        <v>2.0758999999999999</v>
      </c>
      <c r="AX68">
        <v>2.0758999999999999</v>
      </c>
      <c r="AY68">
        <v>2.0758999999999999</v>
      </c>
      <c r="AZ68">
        <v>2.6606999999999998</v>
      </c>
      <c r="BA68">
        <v>2.6606999999999998</v>
      </c>
      <c r="BB68">
        <v>2.6606999999999998</v>
      </c>
      <c r="BC68">
        <v>2.8005</v>
      </c>
      <c r="BD68">
        <v>2.8005</v>
      </c>
      <c r="BE68">
        <v>3.0562999999999998</v>
      </c>
      <c r="BF68">
        <v>3.0562999999999998</v>
      </c>
      <c r="BG68">
        <v>3.0562999999999998</v>
      </c>
      <c r="BH68">
        <v>3.0562999999999998</v>
      </c>
      <c r="BI68">
        <v>3.2008000000000001</v>
      </c>
      <c r="BJ68">
        <v>3.2008000000000001</v>
      </c>
      <c r="BK68">
        <v>3.2008000000000001</v>
      </c>
      <c r="BL68">
        <v>3.2008000000000001</v>
      </c>
      <c r="BM68">
        <v>3.2008000000000001</v>
      </c>
      <c r="BN68">
        <v>3.2008000000000001</v>
      </c>
      <c r="BO68">
        <v>3.2008000000000001</v>
      </c>
      <c r="BP68">
        <v>3.2008000000000001</v>
      </c>
      <c r="BQ68">
        <v>3.2008000000000001</v>
      </c>
      <c r="BR68">
        <v>3.2008000000000001</v>
      </c>
      <c r="BS68">
        <v>3.2008000000000001</v>
      </c>
      <c r="BT68">
        <v>3.2008000000000001</v>
      </c>
      <c r="BU68">
        <v>3.2008000000000001</v>
      </c>
      <c r="BV68">
        <v>3.2008000000000001</v>
      </c>
      <c r="BW68">
        <v>3.6890000000000001</v>
      </c>
      <c r="BX68">
        <v>3.6890000000000001</v>
      </c>
      <c r="BY68">
        <v>3.6890000000000001</v>
      </c>
      <c r="BZ68">
        <v>3.6890000000000001</v>
      </c>
      <c r="CA68" s="54">
        <v>3.7744</v>
      </c>
      <c r="CB68" s="54">
        <v>3.7744</v>
      </c>
      <c r="CC68" s="54">
        <v>3.7744</v>
      </c>
      <c r="CD68" s="54">
        <v>3.7744</v>
      </c>
      <c r="CE68" s="54">
        <v>3.7744</v>
      </c>
      <c r="CF68" s="54">
        <v>3.7744</v>
      </c>
      <c r="CG68" s="54">
        <v>3.7744</v>
      </c>
      <c r="CH68" s="54">
        <v>3.7744</v>
      </c>
      <c r="CI68" s="54">
        <v>3.7744</v>
      </c>
      <c r="CJ68" s="54">
        <v>3.7744</v>
      </c>
      <c r="CK68" s="54">
        <v>3.7744</v>
      </c>
      <c r="CL68" s="54">
        <v>3.7744</v>
      </c>
      <c r="CM68" s="54">
        <v>3.7744</v>
      </c>
      <c r="CN68" s="54">
        <v>3.7744</v>
      </c>
      <c r="CO68" s="54">
        <v>3.7744</v>
      </c>
      <c r="CP68" s="54">
        <v>3.7744</v>
      </c>
      <c r="CQ68" s="54">
        <v>3.7744</v>
      </c>
      <c r="CR68" s="54">
        <v>3.7744</v>
      </c>
      <c r="CS68" s="54">
        <v>3.7744</v>
      </c>
      <c r="CT68" s="54">
        <v>3.7744</v>
      </c>
    </row>
    <row r="69" spans="1:98" x14ac:dyDescent="0.25">
      <c r="A69" t="s">
        <v>1</v>
      </c>
      <c r="AM69">
        <v>0.97099999999999997</v>
      </c>
      <c r="AN69">
        <v>1.1711</v>
      </c>
      <c r="AO69">
        <v>1.1711</v>
      </c>
      <c r="AP69">
        <v>1.1711</v>
      </c>
      <c r="AQ69">
        <v>1.1711</v>
      </c>
      <c r="AR69">
        <v>1.1711</v>
      </c>
      <c r="AS69">
        <v>1.1711</v>
      </c>
      <c r="AT69">
        <v>1.6042000000000001</v>
      </c>
      <c r="AU69">
        <v>1.6042000000000001</v>
      </c>
      <c r="AV69">
        <v>1.6042000000000001</v>
      </c>
      <c r="AW69">
        <v>1.6042000000000001</v>
      </c>
      <c r="AX69">
        <v>1.6042000000000001</v>
      </c>
      <c r="AY69">
        <v>1.6042000000000001</v>
      </c>
      <c r="AZ69">
        <v>2.0924999999999998</v>
      </c>
      <c r="BA69">
        <v>2.0924999999999998</v>
      </c>
      <c r="BB69">
        <v>2.0924999999999998</v>
      </c>
      <c r="BC69">
        <v>2.2273999999999998</v>
      </c>
      <c r="BD69">
        <v>2.2273999999999998</v>
      </c>
      <c r="BE69">
        <v>2.2273999999999998</v>
      </c>
      <c r="BF69">
        <v>2.2273999999999998</v>
      </c>
      <c r="BG69">
        <v>2.2273999999999998</v>
      </c>
      <c r="BH69">
        <v>2.2273999999999998</v>
      </c>
      <c r="BI69">
        <v>2.3672</v>
      </c>
      <c r="BJ69">
        <v>2.3672</v>
      </c>
      <c r="BK69">
        <v>2.3672</v>
      </c>
      <c r="BL69">
        <v>2.3672</v>
      </c>
      <c r="BM69">
        <v>2.3672</v>
      </c>
      <c r="BN69">
        <v>2.3672</v>
      </c>
      <c r="BO69">
        <v>2.3672</v>
      </c>
      <c r="BP69">
        <v>2.3672</v>
      </c>
      <c r="BQ69">
        <v>2.3672</v>
      </c>
      <c r="BR69">
        <v>2.3672</v>
      </c>
      <c r="BS69">
        <v>2.3672</v>
      </c>
      <c r="BT69">
        <v>2.3672</v>
      </c>
      <c r="BU69">
        <v>2.3672</v>
      </c>
      <c r="BV69">
        <v>2.3672</v>
      </c>
      <c r="BW69">
        <v>2.3672</v>
      </c>
      <c r="BX69">
        <v>2.3672</v>
      </c>
      <c r="BY69">
        <v>2.3672</v>
      </c>
      <c r="BZ69">
        <v>2.3672</v>
      </c>
      <c r="CA69" s="54">
        <v>2.4525999999999999</v>
      </c>
      <c r="CB69" s="54">
        <v>2.4525999999999999</v>
      </c>
      <c r="CC69" s="54">
        <v>2.4525999999999999</v>
      </c>
      <c r="CD69" s="54">
        <v>2.4525999999999999</v>
      </c>
      <c r="CE69" s="54">
        <v>2.4525999999999999</v>
      </c>
      <c r="CF69" s="54">
        <v>2.4525999999999999</v>
      </c>
      <c r="CG69" s="54">
        <v>2.4525999999999999</v>
      </c>
      <c r="CH69" s="54">
        <v>2.4525999999999999</v>
      </c>
      <c r="CI69" s="54">
        <v>2.4525999999999999</v>
      </c>
      <c r="CJ69" s="54">
        <v>2.4525999999999999</v>
      </c>
      <c r="CK69" s="54">
        <v>2.4525999999999999</v>
      </c>
      <c r="CL69" s="54">
        <v>2.4525999999999999</v>
      </c>
      <c r="CM69" s="54">
        <v>2.4525999999999999</v>
      </c>
      <c r="CN69" s="54">
        <v>2.4525999999999999</v>
      </c>
      <c r="CO69" s="54">
        <v>2.4525999999999999</v>
      </c>
      <c r="CP69" s="54">
        <v>2.4525999999999999</v>
      </c>
      <c r="CQ69" s="54">
        <v>2.4525999999999999</v>
      </c>
      <c r="CR69" s="54">
        <v>2.4525999999999999</v>
      </c>
      <c r="CS69" s="54">
        <v>2.4525999999999999</v>
      </c>
      <c r="CT69" s="54">
        <v>2.4525999999999999</v>
      </c>
    </row>
    <row r="70" spans="1:98" x14ac:dyDescent="0.25">
      <c r="A70" s="32" t="s">
        <v>26</v>
      </c>
      <c r="CA70" s="54"/>
      <c r="CB70" s="54"/>
      <c r="CC70" s="54"/>
      <c r="CD70" s="54"/>
      <c r="CE70" s="54"/>
      <c r="CF70" s="54"/>
      <c r="CG70" s="54"/>
      <c r="CH70" s="54"/>
      <c r="CI70" s="54"/>
      <c r="CJ70" s="54"/>
      <c r="CK70" s="54"/>
      <c r="CL70" s="54"/>
      <c r="CM70" s="54"/>
      <c r="CN70" s="54"/>
      <c r="CO70" s="54"/>
      <c r="CP70" s="54"/>
      <c r="CQ70" s="54"/>
      <c r="CR70" s="54"/>
      <c r="CS70" s="54"/>
      <c r="CT70" s="54"/>
    </row>
    <row r="71" spans="1:98" x14ac:dyDescent="0.25">
      <c r="A71" s="27" t="s">
        <v>52</v>
      </c>
      <c r="CA71" s="54"/>
      <c r="CB71" s="54"/>
      <c r="CC71" s="54"/>
      <c r="CD71" s="54"/>
      <c r="CE71" s="54"/>
      <c r="CF71" s="54"/>
      <c r="CG71" s="54"/>
      <c r="CH71" s="54"/>
      <c r="CI71" s="54"/>
      <c r="CJ71" s="54"/>
      <c r="CK71" s="54"/>
      <c r="CL71" s="54"/>
      <c r="CM71" s="54"/>
      <c r="CN71" s="54"/>
      <c r="CO71" s="54"/>
      <c r="CP71" s="54"/>
      <c r="CQ71" s="54"/>
      <c r="CR71" s="54"/>
      <c r="CS71" s="54"/>
      <c r="CT71" s="54"/>
    </row>
    <row r="72" spans="1:98" x14ac:dyDescent="0.25">
      <c r="A72" t="s">
        <v>0</v>
      </c>
      <c r="AM72">
        <v>3.6680432754971091</v>
      </c>
      <c r="AN72">
        <v>3.9798</v>
      </c>
      <c r="AO72">
        <v>3.9798</v>
      </c>
      <c r="AP72">
        <v>3.9798</v>
      </c>
      <c r="AQ72">
        <v>3.9798</v>
      </c>
      <c r="AR72">
        <v>3.9798</v>
      </c>
      <c r="AS72">
        <v>3.9798</v>
      </c>
      <c r="AT72">
        <v>4.9946000000000002</v>
      </c>
      <c r="AU72">
        <v>4.9946000000000002</v>
      </c>
      <c r="AV72">
        <v>4.9946000000000002</v>
      </c>
      <c r="AW72">
        <v>4.9946000000000002</v>
      </c>
      <c r="AX72">
        <v>4.9946000000000002</v>
      </c>
      <c r="AY72">
        <v>4.9946000000000002</v>
      </c>
      <c r="AZ72">
        <v>6.0794867628000002</v>
      </c>
      <c r="BA72">
        <v>6.0794867628000002</v>
      </c>
      <c r="BB72">
        <v>6.0794867628000002</v>
      </c>
      <c r="BC72">
        <v>6.3590999999999998</v>
      </c>
      <c r="BD72">
        <v>6.3590999999999998</v>
      </c>
      <c r="BE72">
        <v>7.6627999999999998</v>
      </c>
      <c r="BF72">
        <v>7.6627999999999998</v>
      </c>
      <c r="BG72">
        <v>7.6627999999999998</v>
      </c>
      <c r="BH72">
        <v>7.6627999999999998</v>
      </c>
      <c r="BI72">
        <v>7.6627999999999998</v>
      </c>
      <c r="BJ72">
        <v>7.6627999999999998</v>
      </c>
      <c r="BK72">
        <v>7.6627999999999998</v>
      </c>
      <c r="BL72">
        <v>7.6627999999999998</v>
      </c>
      <c r="BM72">
        <v>7.6627999999999998</v>
      </c>
      <c r="BN72">
        <v>7.6627999999999998</v>
      </c>
      <c r="BO72">
        <v>7.6627999999999998</v>
      </c>
      <c r="BP72">
        <v>7.6627999999999998</v>
      </c>
      <c r="BQ72">
        <v>7.6627999999999998</v>
      </c>
      <c r="BR72">
        <v>7.6627999999999998</v>
      </c>
      <c r="BS72">
        <v>7.6627999999999998</v>
      </c>
      <c r="BT72">
        <v>7.6627999999999998</v>
      </c>
      <c r="BU72">
        <v>7.6627999999999998</v>
      </c>
      <c r="BV72">
        <v>7.6627999999999998</v>
      </c>
      <c r="BW72">
        <v>9.7164000000000001</v>
      </c>
      <c r="BX72">
        <v>9.7164000000000001</v>
      </c>
      <c r="BY72">
        <v>9.7164000000000001</v>
      </c>
      <c r="BZ72">
        <v>9.7164000000000001</v>
      </c>
      <c r="CA72" s="54">
        <v>10.007899999999999</v>
      </c>
      <c r="CB72" s="54">
        <v>10.007899999999999</v>
      </c>
      <c r="CC72" s="54">
        <v>10.007899999999999</v>
      </c>
      <c r="CD72" s="54">
        <v>10.007899999999999</v>
      </c>
      <c r="CE72" s="54">
        <v>10.007899999999999</v>
      </c>
      <c r="CF72" s="54">
        <v>10.007899999999999</v>
      </c>
      <c r="CG72" s="54">
        <v>10.007899999999999</v>
      </c>
      <c r="CH72" s="54">
        <v>10.007899999999999</v>
      </c>
      <c r="CI72" s="54">
        <v>10.007899999999999</v>
      </c>
      <c r="CJ72" s="54">
        <v>10.007899999999999</v>
      </c>
      <c r="CK72" s="54">
        <v>10.007899999999999</v>
      </c>
      <c r="CL72" s="54">
        <v>10.007899999999999</v>
      </c>
      <c r="CM72" s="54">
        <v>10.007899999999999</v>
      </c>
      <c r="CN72" s="54">
        <v>10.007899999999999</v>
      </c>
      <c r="CO72" s="54">
        <v>10.007899999999999</v>
      </c>
      <c r="CP72" s="54">
        <v>10.007899999999999</v>
      </c>
      <c r="CQ72" s="54">
        <v>10.007899999999999</v>
      </c>
      <c r="CR72" s="54">
        <v>10.007899999999999</v>
      </c>
      <c r="CS72" s="54">
        <v>10.007899999999999</v>
      </c>
      <c r="CT72" s="54">
        <v>10.007899999999999</v>
      </c>
    </row>
    <row r="73" spans="1:98" x14ac:dyDescent="0.25">
      <c r="A73" t="s">
        <v>1</v>
      </c>
      <c r="AM73">
        <v>1.3915634885705854</v>
      </c>
      <c r="AN73">
        <v>1.5098</v>
      </c>
      <c r="AO73">
        <v>1.5098</v>
      </c>
      <c r="AP73">
        <v>1.5098</v>
      </c>
      <c r="AQ73">
        <v>1.5098</v>
      </c>
      <c r="AR73">
        <v>1.5098</v>
      </c>
      <c r="AS73">
        <v>1.5098</v>
      </c>
      <c r="AT73">
        <v>1.8948</v>
      </c>
      <c r="AU73">
        <v>1.8948</v>
      </c>
      <c r="AV73">
        <v>1.8948</v>
      </c>
      <c r="AW73">
        <v>1.8948</v>
      </c>
      <c r="AX73">
        <v>1.8948</v>
      </c>
      <c r="AY73">
        <v>1.8948</v>
      </c>
      <c r="AZ73">
        <v>2.3063493427999999</v>
      </c>
      <c r="BA73">
        <v>2.3063493427999999</v>
      </c>
      <c r="BB73">
        <v>2.3063493427999999</v>
      </c>
      <c r="BC73">
        <v>2.4123999999999999</v>
      </c>
      <c r="BD73">
        <v>2.4123999999999999</v>
      </c>
      <c r="BE73">
        <v>2.907</v>
      </c>
      <c r="BF73">
        <v>2.907</v>
      </c>
      <c r="BG73">
        <v>2.907</v>
      </c>
      <c r="BH73">
        <v>2.907</v>
      </c>
      <c r="BI73">
        <v>2.907</v>
      </c>
      <c r="BJ73">
        <v>2.907</v>
      </c>
      <c r="BK73">
        <v>2.907</v>
      </c>
      <c r="BL73">
        <v>2.907</v>
      </c>
      <c r="BM73">
        <v>2.907</v>
      </c>
      <c r="BN73">
        <v>2.907</v>
      </c>
      <c r="BO73">
        <v>2.907</v>
      </c>
      <c r="BP73">
        <v>2.907</v>
      </c>
      <c r="BQ73">
        <v>2.907</v>
      </c>
      <c r="BR73">
        <v>2.907</v>
      </c>
      <c r="BS73">
        <v>2.907</v>
      </c>
      <c r="BT73">
        <v>2.907</v>
      </c>
      <c r="BU73">
        <v>2.907</v>
      </c>
      <c r="BV73">
        <v>2.907</v>
      </c>
      <c r="BW73">
        <v>3.6861000000000002</v>
      </c>
      <c r="BX73">
        <v>3.6861000000000002</v>
      </c>
      <c r="BY73">
        <v>3.6861000000000002</v>
      </c>
      <c r="BZ73">
        <v>3.6861000000000002</v>
      </c>
      <c r="CA73" s="54">
        <v>3.7966000000000002</v>
      </c>
      <c r="CB73" s="54">
        <v>3.7966000000000002</v>
      </c>
      <c r="CC73" s="54">
        <v>3.7966000000000002</v>
      </c>
      <c r="CD73" s="54">
        <v>3.7966000000000002</v>
      </c>
      <c r="CE73" s="54">
        <v>3.7966000000000002</v>
      </c>
      <c r="CF73" s="54">
        <v>3.7966000000000002</v>
      </c>
      <c r="CG73" s="54">
        <v>3.7966000000000002</v>
      </c>
      <c r="CH73" s="54">
        <v>3.7966000000000002</v>
      </c>
      <c r="CI73" s="54">
        <v>3.7966000000000002</v>
      </c>
      <c r="CJ73" s="54">
        <v>3.7966000000000002</v>
      </c>
      <c r="CK73" s="54">
        <v>3.7966000000000002</v>
      </c>
      <c r="CL73" s="54">
        <v>3.7966000000000002</v>
      </c>
      <c r="CM73" s="54">
        <v>3.7966000000000002</v>
      </c>
      <c r="CN73" s="54">
        <v>3.7966000000000002</v>
      </c>
      <c r="CO73" s="54">
        <v>3.7966000000000002</v>
      </c>
      <c r="CP73" s="54">
        <v>3.7966000000000002</v>
      </c>
      <c r="CQ73" s="54">
        <v>3.7966000000000002</v>
      </c>
      <c r="CR73" s="54">
        <v>3.7966000000000002</v>
      </c>
      <c r="CS73" s="54">
        <v>3.7966000000000002</v>
      </c>
      <c r="CT73" s="54">
        <v>3.7966000000000002</v>
      </c>
    </row>
    <row r="74" spans="1:98" x14ac:dyDescent="0.25">
      <c r="A74" s="32" t="s">
        <v>27</v>
      </c>
      <c r="CA74" s="54"/>
      <c r="CB74" s="54"/>
      <c r="CC74" s="54"/>
      <c r="CD74" s="54"/>
      <c r="CE74" s="54"/>
      <c r="CF74" s="54"/>
      <c r="CG74" s="54"/>
      <c r="CH74" s="54"/>
      <c r="CI74" s="54"/>
      <c r="CJ74" s="54"/>
      <c r="CK74" s="54"/>
      <c r="CL74" s="54"/>
      <c r="CM74" s="54"/>
      <c r="CN74" s="54"/>
      <c r="CO74" s="54"/>
      <c r="CP74" s="54"/>
      <c r="CQ74" s="54"/>
      <c r="CR74" s="54"/>
      <c r="CS74" s="54"/>
      <c r="CT74" s="54"/>
    </row>
    <row r="75" spans="1:98" x14ac:dyDescent="0.25">
      <c r="A75" s="27" t="s">
        <v>53</v>
      </c>
      <c r="CA75" s="54"/>
      <c r="CB75" s="54"/>
      <c r="CC75" s="54"/>
      <c r="CD75" s="54"/>
      <c r="CE75" s="54"/>
      <c r="CF75" s="54"/>
      <c r="CG75" s="54"/>
      <c r="CH75" s="54"/>
      <c r="CI75" s="54"/>
      <c r="CJ75" s="54"/>
      <c r="CK75" s="54"/>
      <c r="CL75" s="54"/>
      <c r="CM75" s="54"/>
      <c r="CN75" s="54"/>
      <c r="CO75" s="54"/>
      <c r="CP75" s="54"/>
      <c r="CQ75" s="54"/>
      <c r="CR75" s="54"/>
      <c r="CS75" s="54"/>
      <c r="CT75" s="54"/>
    </row>
    <row r="76" spans="1:98" x14ac:dyDescent="0.25">
      <c r="A76" t="s">
        <v>0</v>
      </c>
      <c r="AM76">
        <v>1.0166246825081919</v>
      </c>
      <c r="AN76">
        <v>1.103</v>
      </c>
      <c r="AO76">
        <v>1.103</v>
      </c>
      <c r="AP76">
        <v>1.103</v>
      </c>
      <c r="AQ76">
        <v>1.103</v>
      </c>
      <c r="AR76">
        <v>1.103</v>
      </c>
      <c r="AS76">
        <v>1.103</v>
      </c>
      <c r="AT76">
        <v>1.3843000000000001</v>
      </c>
      <c r="AU76">
        <v>1.3843000000000001</v>
      </c>
      <c r="AV76">
        <v>1.3843000000000001</v>
      </c>
      <c r="AW76">
        <v>1.3843000000000001</v>
      </c>
      <c r="AX76">
        <v>1.3843000000000001</v>
      </c>
      <c r="AY76">
        <v>1.3843000000000001</v>
      </c>
      <c r="AZ76">
        <v>1.7991790540399999</v>
      </c>
      <c r="BA76">
        <v>1.7991790540399999</v>
      </c>
      <c r="BB76">
        <v>1.7991790540399999</v>
      </c>
      <c r="BC76">
        <v>1.9134</v>
      </c>
      <c r="BD76">
        <v>1.9134</v>
      </c>
      <c r="BE76">
        <v>2.4546999999999999</v>
      </c>
      <c r="BF76">
        <v>2.4546999999999999</v>
      </c>
      <c r="BG76">
        <v>2.4546999999999999</v>
      </c>
      <c r="BH76">
        <v>2.4546999999999999</v>
      </c>
      <c r="BI76">
        <v>2.4546999999999999</v>
      </c>
      <c r="BJ76">
        <v>2.4546999999999999</v>
      </c>
      <c r="BK76">
        <v>2.4546999999999999</v>
      </c>
      <c r="BL76">
        <v>2.4546999999999999</v>
      </c>
      <c r="BM76">
        <v>2.4546999999999999</v>
      </c>
      <c r="BN76">
        <v>2.4546999999999999</v>
      </c>
      <c r="BO76">
        <v>2.4546999999999999</v>
      </c>
      <c r="BP76">
        <v>2.4546999999999999</v>
      </c>
      <c r="BQ76">
        <v>2.4546999999999999</v>
      </c>
      <c r="BR76">
        <v>2.4546999999999999</v>
      </c>
      <c r="BS76">
        <v>2.4546999999999999</v>
      </c>
      <c r="BT76">
        <v>2.4546999999999999</v>
      </c>
      <c r="BU76">
        <v>2.4546999999999999</v>
      </c>
      <c r="BV76">
        <v>2.4546999999999999</v>
      </c>
      <c r="BW76">
        <v>3.4119999999999999</v>
      </c>
      <c r="BX76">
        <v>3.4119999999999999</v>
      </c>
      <c r="BY76">
        <v>3.4119999999999999</v>
      </c>
      <c r="BZ76">
        <v>3.4119999999999999</v>
      </c>
      <c r="CA76" s="54">
        <v>3.5144000000000002</v>
      </c>
      <c r="CB76" s="54">
        <v>3.5144000000000002</v>
      </c>
      <c r="CC76" s="54">
        <v>3.5144000000000002</v>
      </c>
      <c r="CD76" s="54">
        <v>3.5144000000000002</v>
      </c>
      <c r="CE76" s="54">
        <v>3.5144000000000002</v>
      </c>
      <c r="CF76" s="54">
        <v>3.5144000000000002</v>
      </c>
      <c r="CG76" s="54">
        <v>3.5144000000000002</v>
      </c>
      <c r="CH76" s="54">
        <v>3.5144000000000002</v>
      </c>
      <c r="CI76" s="54">
        <v>3.5144000000000002</v>
      </c>
      <c r="CJ76" s="54">
        <v>3.5144000000000002</v>
      </c>
      <c r="CK76" s="54">
        <v>3.5144000000000002</v>
      </c>
      <c r="CL76" s="54">
        <v>3.5144000000000002</v>
      </c>
      <c r="CM76" s="54">
        <v>3.5144000000000002</v>
      </c>
      <c r="CN76" s="54">
        <v>3.5144000000000002</v>
      </c>
      <c r="CO76" s="54">
        <v>3.5144000000000002</v>
      </c>
      <c r="CP76" s="54">
        <v>3.5144000000000002</v>
      </c>
      <c r="CQ76" s="54">
        <v>3.5144000000000002</v>
      </c>
      <c r="CR76" s="54">
        <v>3.5144000000000002</v>
      </c>
      <c r="CS76" s="54">
        <v>3.5144000000000002</v>
      </c>
      <c r="CT76" s="54">
        <v>3.5144000000000002</v>
      </c>
    </row>
    <row r="77" spans="1:98" x14ac:dyDescent="0.25">
      <c r="A77" t="s">
        <v>1</v>
      </c>
      <c r="AM77">
        <v>0.37124846303799341</v>
      </c>
      <c r="AN77">
        <v>0.40279999999999999</v>
      </c>
      <c r="AO77">
        <v>0.40279999999999999</v>
      </c>
      <c r="AP77">
        <v>0.40279999999999999</v>
      </c>
      <c r="AQ77">
        <v>0.40279999999999999</v>
      </c>
      <c r="AR77">
        <v>0.40279999999999999</v>
      </c>
      <c r="AS77">
        <v>0.40279999999999999</v>
      </c>
      <c r="AT77">
        <v>0.50549999999999995</v>
      </c>
      <c r="AU77">
        <v>0.50549999999999995</v>
      </c>
      <c r="AV77">
        <v>0.50549999999999995</v>
      </c>
      <c r="AW77">
        <v>0.50549999999999995</v>
      </c>
      <c r="AX77">
        <v>0.50549999999999995</v>
      </c>
      <c r="AY77">
        <v>0.50549999999999995</v>
      </c>
      <c r="AZ77">
        <v>0.65703474430399988</v>
      </c>
      <c r="BA77">
        <v>0.65703474430399988</v>
      </c>
      <c r="BB77">
        <v>0.65703474430399988</v>
      </c>
      <c r="BC77">
        <v>0.69869999999999999</v>
      </c>
      <c r="BD77">
        <v>0.69869999999999999</v>
      </c>
      <c r="BE77">
        <v>0.89639999999999997</v>
      </c>
      <c r="BF77">
        <v>0.89639999999999997</v>
      </c>
      <c r="BG77">
        <v>0.89639999999999997</v>
      </c>
      <c r="BH77">
        <v>0.89639999999999997</v>
      </c>
      <c r="BI77">
        <v>0.89639999999999997</v>
      </c>
      <c r="BJ77">
        <v>0.89639999999999997</v>
      </c>
      <c r="BK77">
        <v>0.89639999999999997</v>
      </c>
      <c r="BL77">
        <v>0.89639999999999997</v>
      </c>
      <c r="BM77">
        <v>0.89639999999999997</v>
      </c>
      <c r="BN77">
        <v>0.89639999999999997</v>
      </c>
      <c r="BO77">
        <v>0.89639999999999997</v>
      </c>
      <c r="BP77">
        <v>0.89639999999999997</v>
      </c>
      <c r="BQ77">
        <v>0.89639999999999997</v>
      </c>
      <c r="BR77">
        <v>0.89639999999999997</v>
      </c>
      <c r="BS77">
        <v>0.89639999999999997</v>
      </c>
      <c r="BT77">
        <v>0.89639999999999997</v>
      </c>
      <c r="BU77">
        <v>0.89639999999999997</v>
      </c>
      <c r="BV77">
        <v>0.89639999999999997</v>
      </c>
      <c r="BW77">
        <v>1.246</v>
      </c>
      <c r="BX77">
        <v>1.246</v>
      </c>
      <c r="BY77">
        <v>1.246</v>
      </c>
      <c r="BZ77">
        <v>1.246</v>
      </c>
      <c r="CA77" s="54">
        <v>1.2834000000000001</v>
      </c>
      <c r="CB77" s="54">
        <v>1.2834000000000001</v>
      </c>
      <c r="CC77" s="54">
        <v>1.2834000000000001</v>
      </c>
      <c r="CD77" s="54">
        <v>1.2834000000000001</v>
      </c>
      <c r="CE77" s="54">
        <v>1.2834000000000001</v>
      </c>
      <c r="CF77" s="54">
        <v>1.2834000000000001</v>
      </c>
      <c r="CG77" s="54">
        <v>1.2834000000000001</v>
      </c>
      <c r="CH77" s="54">
        <v>1.2834000000000001</v>
      </c>
      <c r="CI77" s="54">
        <v>1.2834000000000001</v>
      </c>
      <c r="CJ77" s="54">
        <v>1.2834000000000001</v>
      </c>
      <c r="CK77" s="54">
        <v>1.2834000000000001</v>
      </c>
      <c r="CL77" s="54">
        <v>1.2834000000000001</v>
      </c>
      <c r="CM77" s="54">
        <v>1.2834000000000001</v>
      </c>
      <c r="CN77" s="54">
        <v>1.2834000000000001</v>
      </c>
      <c r="CO77" s="54">
        <v>1.2834000000000001</v>
      </c>
      <c r="CP77" s="54">
        <v>1.2834000000000001</v>
      </c>
      <c r="CQ77" s="54">
        <v>1.2834000000000001</v>
      </c>
      <c r="CR77" s="54">
        <v>1.2834000000000001</v>
      </c>
      <c r="CS77" s="54">
        <v>1.2834000000000001</v>
      </c>
      <c r="CT77" s="54">
        <v>1.2834000000000001</v>
      </c>
    </row>
    <row r="78" spans="1:98" x14ac:dyDescent="0.25">
      <c r="A78" s="32" t="s">
        <v>28</v>
      </c>
      <c r="CA78" s="54"/>
      <c r="CB78" s="54"/>
      <c r="CC78" s="54"/>
      <c r="CD78" s="54"/>
      <c r="CE78" s="54"/>
      <c r="CF78" s="54"/>
      <c r="CG78" s="54"/>
      <c r="CH78" s="54"/>
      <c r="CI78" s="54"/>
      <c r="CJ78" s="54"/>
      <c r="CK78" s="54"/>
      <c r="CL78" s="54"/>
      <c r="CM78" s="54"/>
      <c r="CN78" s="54"/>
      <c r="CO78" s="54"/>
      <c r="CP78" s="54"/>
      <c r="CQ78" s="54"/>
      <c r="CR78" s="54"/>
      <c r="CS78" s="54"/>
      <c r="CT78" s="54"/>
    </row>
    <row r="79" spans="1:98" x14ac:dyDescent="0.25">
      <c r="A79" s="27" t="s">
        <v>43</v>
      </c>
      <c r="CA79" s="54"/>
      <c r="CB79" s="54"/>
      <c r="CC79" s="54"/>
      <c r="CD79" s="54"/>
      <c r="CE79" s="54"/>
      <c r="CF79" s="54"/>
      <c r="CG79" s="54"/>
      <c r="CH79" s="54"/>
      <c r="CI79" s="54"/>
      <c r="CJ79" s="54"/>
      <c r="CK79" s="54"/>
      <c r="CL79" s="54"/>
      <c r="CM79" s="54"/>
      <c r="CN79" s="54"/>
      <c r="CO79" s="54"/>
      <c r="CP79" s="54"/>
      <c r="CQ79" s="54"/>
      <c r="CR79" s="54"/>
      <c r="CS79" s="54"/>
      <c r="CT79" s="54"/>
    </row>
    <row r="80" spans="1:98" x14ac:dyDescent="0.25">
      <c r="A80" t="s">
        <v>0</v>
      </c>
      <c r="AM80">
        <v>1.9456</v>
      </c>
      <c r="AN80">
        <v>1.9462999999999999</v>
      </c>
      <c r="AO80">
        <v>1.9462999999999999</v>
      </c>
      <c r="AP80">
        <v>1.9462999999999999</v>
      </c>
      <c r="AQ80">
        <v>1.9462999999999999</v>
      </c>
      <c r="AR80">
        <v>1.9462999999999999</v>
      </c>
      <c r="AS80">
        <v>1.9462999999999999</v>
      </c>
      <c r="AT80">
        <v>2.9270999999999998</v>
      </c>
      <c r="AU80">
        <v>2.9270999999999998</v>
      </c>
      <c r="AV80">
        <v>2.9270999999999998</v>
      </c>
      <c r="AW80">
        <v>2.9270999999999998</v>
      </c>
      <c r="AX80">
        <v>2.9270999999999998</v>
      </c>
      <c r="AY80">
        <v>2.9270999999999998</v>
      </c>
      <c r="AZ80">
        <v>3.6137000000000001</v>
      </c>
      <c r="BA80">
        <v>3.6137000000000001</v>
      </c>
      <c r="BB80">
        <v>3.6137000000000001</v>
      </c>
      <c r="BC80">
        <v>3.7631000000000001</v>
      </c>
      <c r="BD80">
        <v>3.7631000000000001</v>
      </c>
      <c r="BE80">
        <v>4.0189000000000004</v>
      </c>
      <c r="BF80">
        <v>4.1681999999999997</v>
      </c>
      <c r="BG80">
        <v>4.1681999999999997</v>
      </c>
      <c r="BH80">
        <v>4.1681999999999997</v>
      </c>
      <c r="BI80">
        <v>4.1681999999999997</v>
      </c>
      <c r="BJ80">
        <v>4.1681999999999997</v>
      </c>
      <c r="BK80">
        <v>4.1681999999999997</v>
      </c>
      <c r="BL80">
        <v>4.1681999999999997</v>
      </c>
      <c r="BM80">
        <v>4.1681999999999997</v>
      </c>
      <c r="BN80">
        <v>4.1681999999999997</v>
      </c>
      <c r="BO80">
        <v>4.1681999999999997</v>
      </c>
      <c r="BP80">
        <v>4.1681999999999997</v>
      </c>
      <c r="BQ80">
        <v>4.1681999999999997</v>
      </c>
      <c r="BR80">
        <v>4.1681999999999997</v>
      </c>
      <c r="BS80">
        <v>4.1681999999999997</v>
      </c>
      <c r="BT80">
        <v>4.1681999999999997</v>
      </c>
      <c r="BU80">
        <v>4.1681999999999997</v>
      </c>
      <c r="BV80">
        <v>4.1681999999999997</v>
      </c>
      <c r="BW80">
        <v>4.6563999999999997</v>
      </c>
      <c r="BX80">
        <v>4.6563999999999997</v>
      </c>
      <c r="BY80">
        <v>4.6563999999999997</v>
      </c>
      <c r="BZ80">
        <v>4.6563999999999997</v>
      </c>
      <c r="CA80" s="54">
        <v>7.5800999999999998</v>
      </c>
      <c r="CB80" s="54">
        <v>7.5800999999999998</v>
      </c>
      <c r="CC80" s="54">
        <v>7.5800999999999998</v>
      </c>
      <c r="CD80" s="54">
        <v>7.5800999999999998</v>
      </c>
      <c r="CE80" s="54">
        <v>7.5800999999999998</v>
      </c>
      <c r="CF80" s="54">
        <v>7.5800999999999998</v>
      </c>
      <c r="CG80" s="54">
        <v>7.5800999999999998</v>
      </c>
      <c r="CH80" s="54">
        <v>7.5800999999999998</v>
      </c>
      <c r="CI80" s="54">
        <v>7.5800999999999998</v>
      </c>
      <c r="CJ80" s="54">
        <v>7.5800999999999998</v>
      </c>
      <c r="CK80" s="54">
        <v>7.5800999999999998</v>
      </c>
      <c r="CL80" s="54">
        <v>7.5800999999999998</v>
      </c>
      <c r="CM80" s="54">
        <v>7.5800999999999998</v>
      </c>
      <c r="CN80" s="54">
        <v>7.5800999999999998</v>
      </c>
      <c r="CO80" s="54">
        <v>7.5800999999999998</v>
      </c>
      <c r="CP80" s="54">
        <v>7.5800999999999998</v>
      </c>
      <c r="CQ80" s="54">
        <v>7.5800999999999998</v>
      </c>
      <c r="CR80" s="54">
        <v>7.5800999999999998</v>
      </c>
      <c r="CS80" s="54">
        <v>7.5800999999999998</v>
      </c>
      <c r="CT80" s="54">
        <v>7.5800999999999998</v>
      </c>
    </row>
    <row r="81" spans="1:98" x14ac:dyDescent="0.25">
      <c r="A81" t="s">
        <v>1</v>
      </c>
      <c r="AM81">
        <v>1.4846999999999999</v>
      </c>
      <c r="AN81">
        <v>1.4849000000000001</v>
      </c>
      <c r="AO81">
        <v>1.4849000000000001</v>
      </c>
      <c r="AP81">
        <v>1.4849000000000001</v>
      </c>
      <c r="AQ81">
        <v>1.4849000000000001</v>
      </c>
      <c r="AR81">
        <v>1.4849000000000001</v>
      </c>
      <c r="AS81">
        <v>1.4849000000000001</v>
      </c>
      <c r="AT81">
        <v>2.4138000000000002</v>
      </c>
      <c r="AU81">
        <v>2.4138000000000002</v>
      </c>
      <c r="AV81">
        <v>2.4138000000000002</v>
      </c>
      <c r="AW81">
        <v>2.4138000000000002</v>
      </c>
      <c r="AX81">
        <v>2.4138000000000002</v>
      </c>
      <c r="AY81">
        <v>2.4138000000000002</v>
      </c>
      <c r="AZ81">
        <v>2.9992999999999999</v>
      </c>
      <c r="BA81">
        <v>2.9992999999999999</v>
      </c>
      <c r="BB81">
        <v>2.9992999999999999</v>
      </c>
      <c r="BC81">
        <v>3.1486000000000001</v>
      </c>
      <c r="BD81">
        <v>3.1486000000000001</v>
      </c>
      <c r="BE81">
        <v>3.1486000000000001</v>
      </c>
      <c r="BF81">
        <v>3.1486000000000001</v>
      </c>
      <c r="BG81">
        <v>3.1486000000000001</v>
      </c>
      <c r="BH81">
        <v>3.1486000000000001</v>
      </c>
      <c r="BI81">
        <v>3.298</v>
      </c>
      <c r="BJ81">
        <v>3.298</v>
      </c>
      <c r="BK81">
        <v>3.298</v>
      </c>
      <c r="BL81">
        <v>3.298</v>
      </c>
      <c r="BM81">
        <v>3.298</v>
      </c>
      <c r="BN81">
        <v>3.298</v>
      </c>
      <c r="BO81">
        <v>3.298</v>
      </c>
      <c r="BP81">
        <v>3.298</v>
      </c>
      <c r="BQ81">
        <v>3.298</v>
      </c>
      <c r="BR81">
        <v>3.298</v>
      </c>
      <c r="BS81">
        <v>3.298</v>
      </c>
      <c r="BT81">
        <v>3.298</v>
      </c>
      <c r="BU81">
        <v>3.298</v>
      </c>
      <c r="BV81">
        <v>3.298</v>
      </c>
      <c r="BW81">
        <v>3.298</v>
      </c>
      <c r="BX81">
        <v>3.298</v>
      </c>
      <c r="BY81">
        <v>3.298</v>
      </c>
      <c r="BZ81">
        <v>3.298</v>
      </c>
      <c r="CA81" s="54">
        <v>6.0968999999999998</v>
      </c>
      <c r="CB81" s="54">
        <v>6.0968999999999998</v>
      </c>
      <c r="CC81" s="54">
        <v>6.0968999999999998</v>
      </c>
      <c r="CD81" s="54">
        <v>6.0968999999999998</v>
      </c>
      <c r="CE81" s="54">
        <v>6.0968999999999998</v>
      </c>
      <c r="CF81" s="54">
        <v>6.0968999999999998</v>
      </c>
      <c r="CG81" s="54">
        <v>6.0968999999999998</v>
      </c>
      <c r="CH81" s="54">
        <v>6.0968999999999998</v>
      </c>
      <c r="CI81" s="54">
        <v>6.0968999999999998</v>
      </c>
      <c r="CJ81" s="54">
        <v>6.0968999999999998</v>
      </c>
      <c r="CK81" s="54">
        <v>6.0968999999999998</v>
      </c>
      <c r="CL81" s="54">
        <v>6.0968999999999998</v>
      </c>
      <c r="CM81" s="54">
        <v>6.0968999999999998</v>
      </c>
      <c r="CN81" s="54">
        <v>6.0968999999999998</v>
      </c>
      <c r="CO81" s="54">
        <v>6.0968999999999998</v>
      </c>
      <c r="CP81" s="54">
        <v>6.0968999999999998</v>
      </c>
      <c r="CQ81" s="54">
        <v>6.0968999999999998</v>
      </c>
      <c r="CR81" s="54">
        <v>6.0968999999999998</v>
      </c>
      <c r="CS81" s="54">
        <v>6.0968999999999998</v>
      </c>
      <c r="CT81" s="54">
        <v>6.0968999999999998</v>
      </c>
    </row>
    <row r="84" spans="1:98" x14ac:dyDescent="0.25">
      <c r="A84" s="27" t="s">
        <v>54</v>
      </c>
      <c r="E84" s="52"/>
      <c r="F84" s="52"/>
      <c r="G84" s="52"/>
      <c r="H84" s="52"/>
      <c r="I84" s="52"/>
    </row>
    <row r="85" spans="1:98" x14ac:dyDescent="0.25">
      <c r="A85" t="s">
        <v>24</v>
      </c>
      <c r="E85" s="52"/>
      <c r="F85" s="52"/>
      <c r="G85" s="52"/>
      <c r="H85" s="52"/>
      <c r="I85" s="52"/>
      <c r="J85" s="52"/>
      <c r="K85" s="52"/>
      <c r="AM85">
        <v>3621.4929999999999</v>
      </c>
      <c r="AN85">
        <v>3621.6280000000002</v>
      </c>
      <c r="AO85">
        <v>3621.6280000000002</v>
      </c>
      <c r="AP85">
        <v>3621.6280000000002</v>
      </c>
      <c r="AQ85">
        <v>3621.6280000000002</v>
      </c>
      <c r="AR85">
        <v>3621.6280000000002</v>
      </c>
      <c r="AS85">
        <v>3621.6280000000002</v>
      </c>
      <c r="AT85">
        <v>3623.5720000000001</v>
      </c>
      <c r="AU85">
        <v>3623.5720000000001</v>
      </c>
      <c r="AV85">
        <v>3623.5720000000001</v>
      </c>
      <c r="AW85">
        <v>3623.5720000000001</v>
      </c>
      <c r="AX85">
        <v>3623.5720000000001</v>
      </c>
      <c r="AY85">
        <v>3623.5720000000001</v>
      </c>
      <c r="AZ85">
        <v>3646.549</v>
      </c>
      <c r="BA85">
        <v>3646.549</v>
      </c>
      <c r="BB85">
        <v>3646.549</v>
      </c>
      <c r="BC85">
        <v>3646.549</v>
      </c>
      <c r="BD85">
        <v>3646.549</v>
      </c>
      <c r="BE85">
        <v>6053.78</v>
      </c>
      <c r="BF85">
        <v>6053.78</v>
      </c>
      <c r="BG85">
        <v>6053.78</v>
      </c>
      <c r="BH85">
        <v>6053.78</v>
      </c>
      <c r="BI85">
        <v>6053.78</v>
      </c>
      <c r="BJ85">
        <v>6053.78</v>
      </c>
      <c r="BK85">
        <v>6053.78</v>
      </c>
      <c r="BL85">
        <v>6053.78</v>
      </c>
      <c r="BM85">
        <v>6053.78</v>
      </c>
      <c r="BN85">
        <v>6053.78</v>
      </c>
      <c r="BO85">
        <v>6053.78</v>
      </c>
      <c r="BP85">
        <v>6053.78</v>
      </c>
      <c r="BQ85">
        <v>6053.78</v>
      </c>
      <c r="BR85">
        <v>6053.78</v>
      </c>
      <c r="BS85">
        <v>6053.78</v>
      </c>
      <c r="BT85">
        <v>6053.78</v>
      </c>
      <c r="BU85">
        <v>6053.78</v>
      </c>
      <c r="BV85">
        <v>6053.78</v>
      </c>
      <c r="BW85">
        <v>10647.691999999999</v>
      </c>
      <c r="BX85">
        <v>10647.691999999999</v>
      </c>
      <c r="BY85">
        <v>10647.691999999999</v>
      </c>
      <c r="BZ85">
        <v>10647.691999999999</v>
      </c>
      <c r="CA85">
        <v>10647.691999999999</v>
      </c>
      <c r="CB85">
        <v>10647.691999999999</v>
      </c>
      <c r="CC85">
        <v>10647.691999999999</v>
      </c>
      <c r="CD85">
        <v>10647.691999999999</v>
      </c>
      <c r="CE85">
        <v>10647.691999999999</v>
      </c>
      <c r="CF85">
        <v>10647.691999999999</v>
      </c>
      <c r="CG85">
        <v>10647.691999999999</v>
      </c>
      <c r="CH85">
        <v>10647.691999999999</v>
      </c>
      <c r="CI85">
        <v>10647.691999999999</v>
      </c>
      <c r="CJ85">
        <v>10647.691999999999</v>
      </c>
      <c r="CK85">
        <v>10647.691999999999</v>
      </c>
      <c r="CL85">
        <v>10647.691999999999</v>
      </c>
      <c r="CM85">
        <v>10647.691999999999</v>
      </c>
      <c r="CN85">
        <v>10647.691999999999</v>
      </c>
      <c r="CO85">
        <v>10647.691999999999</v>
      </c>
      <c r="CP85">
        <v>10647.691999999999</v>
      </c>
      <c r="CQ85">
        <v>10647.691999999999</v>
      </c>
      <c r="CR85">
        <v>10647.691999999999</v>
      </c>
      <c r="CS85">
        <v>10647.691999999999</v>
      </c>
      <c r="CT85">
        <v>10647.691999999999</v>
      </c>
    </row>
    <row r="86" spans="1:98" x14ac:dyDescent="0.25">
      <c r="A86" t="s">
        <v>25</v>
      </c>
      <c r="E86" s="52"/>
      <c r="F86" s="52"/>
      <c r="G86" s="52"/>
      <c r="H86" s="52"/>
      <c r="I86" s="52"/>
      <c r="J86" s="52"/>
      <c r="K86" s="52"/>
      <c r="AM86">
        <v>31.245999999999999</v>
      </c>
      <c r="AN86">
        <v>31.245999999999999</v>
      </c>
      <c r="AO86">
        <v>31.245999999999999</v>
      </c>
      <c r="AP86">
        <v>31.245999999999999</v>
      </c>
      <c r="AQ86">
        <v>31.245999999999999</v>
      </c>
      <c r="AR86">
        <v>31.245999999999999</v>
      </c>
      <c r="AS86">
        <v>31.245999999999999</v>
      </c>
      <c r="AT86">
        <v>31.245999999999999</v>
      </c>
      <c r="AU86">
        <v>31.245999999999999</v>
      </c>
      <c r="AV86">
        <v>31.245999999999999</v>
      </c>
      <c r="AW86">
        <v>31.245999999999999</v>
      </c>
      <c r="AX86">
        <v>31.245999999999999</v>
      </c>
      <c r="AY86">
        <v>31.245999999999999</v>
      </c>
      <c r="AZ86">
        <v>31.245999999999999</v>
      </c>
      <c r="BA86">
        <v>31.245999999999999</v>
      </c>
      <c r="BB86">
        <v>31.245999999999999</v>
      </c>
      <c r="BC86">
        <v>31.245999999999999</v>
      </c>
      <c r="BD86">
        <v>31.245999999999999</v>
      </c>
      <c r="BE86">
        <v>52.024000000000001</v>
      </c>
      <c r="BF86">
        <v>52.024000000000001</v>
      </c>
      <c r="BG86">
        <v>52.024000000000001</v>
      </c>
      <c r="BH86">
        <v>52.024000000000001</v>
      </c>
      <c r="BI86">
        <v>52.024000000000001</v>
      </c>
      <c r="BJ86">
        <v>52.024000000000001</v>
      </c>
      <c r="BK86">
        <v>52.024000000000001</v>
      </c>
      <c r="BL86">
        <v>52.024000000000001</v>
      </c>
      <c r="BM86">
        <v>52.024000000000001</v>
      </c>
      <c r="BN86">
        <v>52.024000000000001</v>
      </c>
      <c r="BO86">
        <v>52.024000000000001</v>
      </c>
      <c r="BP86">
        <v>52.024000000000001</v>
      </c>
      <c r="BQ86">
        <v>52.024000000000001</v>
      </c>
      <c r="BR86">
        <v>52.024000000000001</v>
      </c>
      <c r="BS86">
        <v>52.024000000000001</v>
      </c>
      <c r="BT86">
        <v>52.024000000000001</v>
      </c>
      <c r="BU86">
        <v>52.024000000000001</v>
      </c>
      <c r="BV86">
        <v>52.024000000000001</v>
      </c>
      <c r="BW86">
        <v>91.677999999999997</v>
      </c>
      <c r="BX86">
        <v>91.677999999999997</v>
      </c>
      <c r="BY86">
        <v>91.677999999999997</v>
      </c>
      <c r="BZ86">
        <v>91.677999999999997</v>
      </c>
      <c r="CA86">
        <v>91.677999999999997</v>
      </c>
      <c r="CB86">
        <v>91.677999999999997</v>
      </c>
      <c r="CC86">
        <v>91.677999999999997</v>
      </c>
      <c r="CD86">
        <v>91.677999999999997</v>
      </c>
      <c r="CE86">
        <v>91.677999999999997</v>
      </c>
      <c r="CF86">
        <v>91.677999999999997</v>
      </c>
      <c r="CG86">
        <v>91.677999999999997</v>
      </c>
      <c r="CH86">
        <v>91.677999999999997</v>
      </c>
      <c r="CI86">
        <v>91.677999999999997</v>
      </c>
      <c r="CJ86">
        <v>91.677999999999997</v>
      </c>
      <c r="CK86">
        <v>91.677999999999997</v>
      </c>
      <c r="CL86">
        <v>91.677999999999997</v>
      </c>
      <c r="CM86">
        <v>91.677999999999997</v>
      </c>
      <c r="CN86">
        <v>91.677999999999997</v>
      </c>
      <c r="CO86">
        <v>91.677999999999997</v>
      </c>
      <c r="CP86">
        <v>91.677999999999997</v>
      </c>
      <c r="CQ86">
        <v>91.677999999999997</v>
      </c>
      <c r="CR86">
        <v>91.677999999999997</v>
      </c>
      <c r="CS86">
        <v>91.677999999999997</v>
      </c>
      <c r="CT86">
        <v>91.677999999999997</v>
      </c>
    </row>
    <row r="87" spans="1:98" x14ac:dyDescent="0.25">
      <c r="A87" s="27" t="s">
        <v>55</v>
      </c>
      <c r="E87" s="52"/>
      <c r="F87" s="52"/>
      <c r="G87" s="52"/>
      <c r="H87" s="52"/>
      <c r="I87" s="52"/>
      <c r="J87" s="52"/>
      <c r="K87" s="52"/>
    </row>
    <row r="88" spans="1:98" x14ac:dyDescent="0.25">
      <c r="A88" t="s">
        <v>0</v>
      </c>
      <c r="E88" s="52"/>
      <c r="F88" s="52"/>
      <c r="G88" s="52"/>
      <c r="H88" s="52"/>
      <c r="I88" s="52"/>
      <c r="J88" s="52"/>
      <c r="K88" s="52"/>
      <c r="AM88">
        <v>1.9456</v>
      </c>
      <c r="AN88">
        <v>1.9462999999999999</v>
      </c>
      <c r="AO88">
        <v>1.9462999999999999</v>
      </c>
      <c r="AP88">
        <v>1.9462999999999999</v>
      </c>
      <c r="AQ88">
        <v>1.9462999999999999</v>
      </c>
      <c r="AR88">
        <v>1.9462999999999999</v>
      </c>
      <c r="AS88">
        <v>1.9462999999999999</v>
      </c>
      <c r="AT88">
        <v>2.9270999999999998</v>
      </c>
      <c r="AU88">
        <v>2.9270999999999998</v>
      </c>
      <c r="AV88">
        <v>2.9270999999999998</v>
      </c>
      <c r="AW88">
        <v>2.9270999999999998</v>
      </c>
      <c r="AX88">
        <v>2.9270999999999998</v>
      </c>
      <c r="AY88">
        <v>2.9270999999999998</v>
      </c>
      <c r="AZ88">
        <v>3.6137000000000001</v>
      </c>
      <c r="BA88">
        <v>3.6137000000000001</v>
      </c>
      <c r="BB88">
        <v>3.6137000000000001</v>
      </c>
      <c r="BC88">
        <v>3.7631000000000001</v>
      </c>
      <c r="BD88">
        <v>3.7631000000000001</v>
      </c>
      <c r="BE88">
        <v>4.0189000000000004</v>
      </c>
      <c r="BF88">
        <v>4.0189000000000004</v>
      </c>
      <c r="BG88">
        <v>4.0189000000000004</v>
      </c>
      <c r="BH88">
        <v>4.0189000000000004</v>
      </c>
      <c r="BI88">
        <v>4.1681999999999997</v>
      </c>
      <c r="BJ88">
        <v>4.1681999999999997</v>
      </c>
      <c r="BK88">
        <v>4.1681999999999997</v>
      </c>
      <c r="BL88">
        <v>4.1681999999999997</v>
      </c>
      <c r="BM88">
        <v>4.1681999999999997</v>
      </c>
      <c r="BN88">
        <v>4.1681999999999997</v>
      </c>
      <c r="BO88">
        <v>4.1681999999999997</v>
      </c>
      <c r="BP88">
        <v>4.1681999999999997</v>
      </c>
      <c r="BQ88">
        <v>4.1681999999999997</v>
      </c>
      <c r="BR88">
        <v>4.1681999999999997</v>
      </c>
      <c r="BS88">
        <v>4.1681999999999997</v>
      </c>
      <c r="BT88">
        <v>4.1681999999999997</v>
      </c>
      <c r="BU88">
        <v>4.1681999999999997</v>
      </c>
      <c r="BV88">
        <v>4.1681999999999997</v>
      </c>
      <c r="BW88">
        <v>4.6563999999999997</v>
      </c>
      <c r="BX88">
        <v>4.6563999999999997</v>
      </c>
      <c r="BY88">
        <v>4.6563999999999997</v>
      </c>
      <c r="BZ88">
        <v>4.6563999999999997</v>
      </c>
      <c r="CA88" s="54">
        <v>7.5800999999999998</v>
      </c>
      <c r="CB88" s="54">
        <v>7.5800999999999998</v>
      </c>
      <c r="CC88" s="54">
        <v>7.5800999999999998</v>
      </c>
      <c r="CD88" s="54">
        <v>7.5800999999999998</v>
      </c>
      <c r="CE88" s="54">
        <v>7.5800999999999998</v>
      </c>
      <c r="CF88" s="54">
        <v>7.5800999999999998</v>
      </c>
      <c r="CG88" s="54">
        <v>7.5800999999999998</v>
      </c>
      <c r="CH88" s="54">
        <v>7.5800999999999998</v>
      </c>
      <c r="CI88" s="54">
        <v>7.5800999999999998</v>
      </c>
      <c r="CJ88" s="54">
        <v>7.5800999999999998</v>
      </c>
      <c r="CK88" s="54">
        <v>7.5800999999999998</v>
      </c>
      <c r="CL88" s="54">
        <v>7.5800999999999998</v>
      </c>
      <c r="CM88" s="54">
        <v>7.5800999999999998</v>
      </c>
      <c r="CN88" s="54">
        <v>7.5800999999999998</v>
      </c>
      <c r="CO88" s="54">
        <v>7.5800999999999998</v>
      </c>
      <c r="CP88" s="54">
        <v>7.5800999999999998</v>
      </c>
      <c r="CQ88" s="54">
        <v>7.5800999999999998</v>
      </c>
      <c r="CR88" s="54">
        <v>7.5800999999999998</v>
      </c>
      <c r="CS88" s="54">
        <v>7.5800999999999998</v>
      </c>
      <c r="CT88" s="54">
        <v>7.5800999999999998</v>
      </c>
    </row>
    <row r="89" spans="1:98" x14ac:dyDescent="0.25">
      <c r="A89" t="s">
        <v>1</v>
      </c>
      <c r="AM89">
        <v>1.4846999999999999</v>
      </c>
      <c r="AN89">
        <v>1.4849000000000001</v>
      </c>
      <c r="AO89">
        <v>1.4849000000000001</v>
      </c>
      <c r="AP89">
        <v>1.4849000000000001</v>
      </c>
      <c r="AQ89">
        <v>1.4849000000000001</v>
      </c>
      <c r="AR89">
        <v>1.4849000000000001</v>
      </c>
      <c r="AS89">
        <v>1.4849000000000001</v>
      </c>
      <c r="AT89">
        <v>2.4138000000000002</v>
      </c>
      <c r="AU89">
        <v>2.4138000000000002</v>
      </c>
      <c r="AV89">
        <v>2.4138000000000002</v>
      </c>
      <c r="AW89">
        <v>2.4138000000000002</v>
      </c>
      <c r="AX89">
        <v>2.4138000000000002</v>
      </c>
      <c r="AY89">
        <v>2.4138000000000002</v>
      </c>
      <c r="AZ89">
        <v>2.9992999999999999</v>
      </c>
      <c r="BA89">
        <v>2.9992999999999999</v>
      </c>
      <c r="BB89">
        <v>2.9992999999999999</v>
      </c>
      <c r="BC89">
        <v>3.1486000000000001</v>
      </c>
      <c r="BD89">
        <v>3.1486000000000001</v>
      </c>
      <c r="BE89">
        <v>3.1486000000000001</v>
      </c>
      <c r="BF89">
        <v>3.1486000000000001</v>
      </c>
      <c r="BG89">
        <v>3.1486000000000001</v>
      </c>
      <c r="BH89">
        <v>3.1486000000000001</v>
      </c>
      <c r="BI89">
        <v>3.298</v>
      </c>
      <c r="BJ89">
        <v>3.298</v>
      </c>
      <c r="BK89">
        <v>3.298</v>
      </c>
      <c r="BL89">
        <v>3.298</v>
      </c>
      <c r="BM89">
        <v>3.298</v>
      </c>
      <c r="BN89">
        <v>3.298</v>
      </c>
      <c r="BO89">
        <v>3.298</v>
      </c>
      <c r="BP89">
        <v>3.298</v>
      </c>
      <c r="BQ89">
        <v>3.298</v>
      </c>
      <c r="BR89">
        <v>3.298</v>
      </c>
      <c r="BS89">
        <v>3.298</v>
      </c>
      <c r="BT89">
        <v>3.298</v>
      </c>
      <c r="BU89">
        <v>3.298</v>
      </c>
      <c r="BV89">
        <v>3.298</v>
      </c>
      <c r="BW89">
        <v>3.298</v>
      </c>
      <c r="BX89">
        <v>3.298</v>
      </c>
      <c r="BY89">
        <v>3.298</v>
      </c>
      <c r="BZ89">
        <v>3.298</v>
      </c>
      <c r="CA89" s="54">
        <v>6.0968999999999998</v>
      </c>
      <c r="CB89" s="54">
        <v>6.0968999999999998</v>
      </c>
      <c r="CC89" s="54">
        <v>6.0968999999999998</v>
      </c>
      <c r="CD89" s="54">
        <v>6.0968999999999998</v>
      </c>
      <c r="CE89" s="54">
        <v>6.0968999999999998</v>
      </c>
      <c r="CF89" s="54">
        <v>6.0968999999999998</v>
      </c>
      <c r="CG89" s="54">
        <v>6.0968999999999998</v>
      </c>
      <c r="CH89" s="54">
        <v>6.0968999999999998</v>
      </c>
      <c r="CI89" s="54">
        <v>6.0968999999999998</v>
      </c>
      <c r="CJ89" s="54">
        <v>6.0968999999999998</v>
      </c>
      <c r="CK89" s="54">
        <v>6.0968999999999998</v>
      </c>
      <c r="CL89" s="54">
        <v>6.0968999999999998</v>
      </c>
      <c r="CM89" s="54">
        <v>6.0968999999999998</v>
      </c>
      <c r="CN89" s="54">
        <v>6.0968999999999998</v>
      </c>
      <c r="CO89" s="54">
        <v>6.0968999999999998</v>
      </c>
      <c r="CP89" s="54">
        <v>6.0968999999999998</v>
      </c>
      <c r="CQ89" s="54">
        <v>6.0968999999999998</v>
      </c>
      <c r="CR89" s="54">
        <v>6.0968999999999998</v>
      </c>
      <c r="CS89" s="54">
        <v>6.0968999999999998</v>
      </c>
      <c r="CT89" s="54">
        <v>6.0968999999999998</v>
      </c>
    </row>
    <row r="90" spans="1:98" x14ac:dyDescent="0.25">
      <c r="A90" s="32" t="s">
        <v>26</v>
      </c>
      <c r="CA90" s="54"/>
      <c r="CB90" s="54"/>
      <c r="CC90" s="54"/>
      <c r="CD90" s="54"/>
      <c r="CE90" s="54"/>
      <c r="CF90" s="54"/>
      <c r="CG90" s="54"/>
      <c r="CH90" s="54"/>
      <c r="CI90" s="54"/>
      <c r="CJ90" s="54"/>
      <c r="CK90" s="54"/>
      <c r="CL90" s="54"/>
      <c r="CM90" s="54"/>
      <c r="CN90" s="54"/>
      <c r="CO90" s="54"/>
      <c r="CP90" s="54"/>
      <c r="CQ90" s="54"/>
      <c r="CR90" s="54"/>
      <c r="CS90" s="54"/>
      <c r="CT90" s="54"/>
    </row>
    <row r="91" spans="1:98" x14ac:dyDescent="0.25">
      <c r="A91" s="27" t="s">
        <v>56</v>
      </c>
      <c r="CA91" s="54"/>
      <c r="CB91" s="54"/>
      <c r="CC91" s="54"/>
      <c r="CD91" s="54"/>
      <c r="CE91" s="54"/>
      <c r="CF91" s="54"/>
      <c r="CG91" s="54"/>
      <c r="CH91" s="54"/>
      <c r="CI91" s="54"/>
      <c r="CJ91" s="54"/>
      <c r="CK91" s="54"/>
      <c r="CL91" s="54"/>
      <c r="CM91" s="54"/>
      <c r="CN91" s="54"/>
      <c r="CO91" s="54"/>
      <c r="CP91" s="54"/>
      <c r="CQ91" s="54"/>
      <c r="CR91" s="54"/>
      <c r="CS91" s="54"/>
      <c r="CT91" s="54"/>
    </row>
    <row r="92" spans="1:98" x14ac:dyDescent="0.25">
      <c r="A92" t="s">
        <v>0</v>
      </c>
      <c r="AM92">
        <v>7.3296244251222316</v>
      </c>
      <c r="AN92">
        <v>7.9526000000000003</v>
      </c>
      <c r="AO92">
        <v>7.9526000000000003</v>
      </c>
      <c r="AP92">
        <v>7.9526000000000003</v>
      </c>
      <c r="AQ92">
        <v>7.9526000000000003</v>
      </c>
      <c r="AR92">
        <v>7.9526000000000003</v>
      </c>
      <c r="AS92">
        <v>7.9526000000000003</v>
      </c>
      <c r="AT92">
        <v>9.9804999999999993</v>
      </c>
      <c r="AU92">
        <v>9.9804999999999993</v>
      </c>
      <c r="AV92">
        <v>9.9804999999999993</v>
      </c>
      <c r="AW92">
        <v>9.9804999999999993</v>
      </c>
      <c r="AX92">
        <v>9.9804999999999993</v>
      </c>
      <c r="AY92">
        <v>9.9804999999999993</v>
      </c>
      <c r="AZ92">
        <v>12.148280423600001</v>
      </c>
      <c r="BA92">
        <v>12.148280423600001</v>
      </c>
      <c r="BB92">
        <v>12.148280423600001</v>
      </c>
      <c r="BC92">
        <v>12.707100000000001</v>
      </c>
      <c r="BD92">
        <v>12.707100000000001</v>
      </c>
      <c r="BE92">
        <v>15.312099999999999</v>
      </c>
      <c r="BF92">
        <v>15.312099999999999</v>
      </c>
      <c r="BG92">
        <v>15.312099999999999</v>
      </c>
      <c r="BH92">
        <v>15.312099999999999</v>
      </c>
      <c r="BI92">
        <v>15.312099999999999</v>
      </c>
      <c r="BJ92">
        <v>15.312099999999999</v>
      </c>
      <c r="BK92">
        <v>15.312099999999999</v>
      </c>
      <c r="BL92">
        <v>15.312099999999999</v>
      </c>
      <c r="BM92">
        <v>15.312099999999999</v>
      </c>
      <c r="BN92">
        <v>15.312099999999999</v>
      </c>
      <c r="BO92">
        <v>15.312099999999999</v>
      </c>
      <c r="BP92">
        <v>15.312099999999999</v>
      </c>
      <c r="BQ92">
        <v>15.312099999999999</v>
      </c>
      <c r="BR92">
        <v>15.312099999999999</v>
      </c>
      <c r="BS92">
        <v>15.312099999999999</v>
      </c>
      <c r="BT92">
        <v>15.312099999999999</v>
      </c>
      <c r="BU92">
        <v>15.312099999999999</v>
      </c>
      <c r="BV92">
        <v>15.312099999999999</v>
      </c>
      <c r="BW92">
        <v>19.415700000000001</v>
      </c>
      <c r="BX92">
        <v>19.415700000000001</v>
      </c>
      <c r="BY92">
        <v>19.415700000000001</v>
      </c>
      <c r="BZ92">
        <v>19.415700000000001</v>
      </c>
      <c r="CA92" s="54">
        <v>32.773699999999998</v>
      </c>
      <c r="CB92" s="54">
        <v>32.773699999999998</v>
      </c>
      <c r="CC92" s="54">
        <v>32.773699999999998</v>
      </c>
      <c r="CD92" s="54">
        <v>32.773699999999998</v>
      </c>
      <c r="CE92" s="54">
        <v>32.773699999999998</v>
      </c>
      <c r="CF92" s="54">
        <v>32.773699999999998</v>
      </c>
      <c r="CG92" s="54">
        <v>32.773699999999998</v>
      </c>
      <c r="CH92" s="54">
        <v>32.773699999999998</v>
      </c>
      <c r="CI92" s="54">
        <v>32.773699999999998</v>
      </c>
      <c r="CJ92" s="54">
        <v>32.773699999999998</v>
      </c>
      <c r="CK92" s="54">
        <v>32.773699999999998</v>
      </c>
      <c r="CL92" s="54">
        <v>32.773699999999998</v>
      </c>
      <c r="CM92" s="54">
        <v>32.773699999999998</v>
      </c>
      <c r="CN92" s="54">
        <v>32.773699999999998</v>
      </c>
      <c r="CO92" s="54">
        <v>32.773699999999998</v>
      </c>
      <c r="CP92" s="54">
        <v>32.773699999999998</v>
      </c>
      <c r="CQ92" s="54">
        <v>32.773699999999998</v>
      </c>
      <c r="CR92" s="54">
        <v>32.773699999999998</v>
      </c>
      <c r="CS92" s="54">
        <v>32.773699999999998</v>
      </c>
      <c r="CT92" s="54">
        <v>32.773699999999998</v>
      </c>
    </row>
    <row r="93" spans="1:98" x14ac:dyDescent="0.25">
      <c r="A93" t="s">
        <v>1</v>
      </c>
      <c r="AM93">
        <v>2.7806754088943966</v>
      </c>
      <c r="AN93">
        <v>3.0169999999999999</v>
      </c>
      <c r="AO93">
        <v>3.0169999999999999</v>
      </c>
      <c r="AP93">
        <v>3.0169999999999999</v>
      </c>
      <c r="AQ93">
        <v>3.0169999999999999</v>
      </c>
      <c r="AR93">
        <v>3.0169999999999999</v>
      </c>
      <c r="AS93">
        <v>3.0169999999999999</v>
      </c>
      <c r="AT93">
        <v>3.7863000000000002</v>
      </c>
      <c r="AU93">
        <v>3.7863000000000002</v>
      </c>
      <c r="AV93">
        <v>3.7863000000000002</v>
      </c>
      <c r="AW93">
        <v>3.7863000000000002</v>
      </c>
      <c r="AX93">
        <v>3.7863000000000002</v>
      </c>
      <c r="AY93">
        <v>3.7863000000000002</v>
      </c>
      <c r="AZ93">
        <v>4.6087269619999995</v>
      </c>
      <c r="BA93">
        <v>4.6087269619999995</v>
      </c>
      <c r="BB93">
        <v>4.6087269619999995</v>
      </c>
      <c r="BC93">
        <v>4.8207000000000004</v>
      </c>
      <c r="BD93">
        <v>4.8207000000000004</v>
      </c>
      <c r="BE93">
        <v>5.8090000000000002</v>
      </c>
      <c r="BF93">
        <v>5.8090000000000002</v>
      </c>
      <c r="BG93">
        <v>5.8090000000000002</v>
      </c>
      <c r="BH93">
        <v>5.8090000000000002</v>
      </c>
      <c r="BI93">
        <v>5.8090000000000002</v>
      </c>
      <c r="BJ93">
        <v>5.8090000000000002</v>
      </c>
      <c r="BK93">
        <v>5.8090000000000002</v>
      </c>
      <c r="BL93">
        <v>5.8090000000000002</v>
      </c>
      <c r="BM93">
        <v>5.8090000000000002</v>
      </c>
      <c r="BN93">
        <v>5.8090000000000002</v>
      </c>
      <c r="BO93">
        <v>5.8090000000000002</v>
      </c>
      <c r="BP93">
        <v>5.8090000000000002</v>
      </c>
      <c r="BQ93">
        <v>5.8090000000000002</v>
      </c>
      <c r="BR93">
        <v>5.8090000000000002</v>
      </c>
      <c r="BS93">
        <v>5.8090000000000002</v>
      </c>
      <c r="BT93">
        <v>5.8090000000000002</v>
      </c>
      <c r="BU93">
        <v>5.8090000000000002</v>
      </c>
      <c r="BV93">
        <v>5.8090000000000002</v>
      </c>
      <c r="BW93">
        <v>7.3658000000000001</v>
      </c>
      <c r="BX93">
        <v>7.3658000000000001</v>
      </c>
      <c r="BY93">
        <v>7.3658000000000001</v>
      </c>
      <c r="BZ93">
        <v>7.3658000000000001</v>
      </c>
      <c r="CA93" s="54">
        <v>12.433400000000001</v>
      </c>
      <c r="CB93" s="54">
        <v>12.433400000000001</v>
      </c>
      <c r="CC93" s="54">
        <v>12.433400000000001</v>
      </c>
      <c r="CD93" s="54">
        <v>12.433400000000001</v>
      </c>
      <c r="CE93" s="54">
        <v>12.433400000000001</v>
      </c>
      <c r="CF93" s="54">
        <v>12.433400000000001</v>
      </c>
      <c r="CG93" s="54">
        <v>12.433400000000001</v>
      </c>
      <c r="CH93" s="54">
        <v>12.433400000000001</v>
      </c>
      <c r="CI93" s="54">
        <v>12.433400000000001</v>
      </c>
      <c r="CJ93" s="54">
        <v>12.433400000000001</v>
      </c>
      <c r="CK93" s="54">
        <v>12.433400000000001</v>
      </c>
      <c r="CL93" s="54">
        <v>12.433400000000001</v>
      </c>
      <c r="CM93" s="54">
        <v>12.433400000000001</v>
      </c>
      <c r="CN93" s="54">
        <v>12.433400000000001</v>
      </c>
      <c r="CO93" s="54">
        <v>12.433400000000001</v>
      </c>
      <c r="CP93" s="54">
        <v>12.433400000000001</v>
      </c>
      <c r="CQ93" s="54">
        <v>12.433400000000001</v>
      </c>
      <c r="CR93" s="54">
        <v>12.433400000000001</v>
      </c>
      <c r="CS93" s="54">
        <v>12.433400000000001</v>
      </c>
      <c r="CT93" s="54">
        <v>12.433400000000001</v>
      </c>
    </row>
    <row r="94" spans="1:98" x14ac:dyDescent="0.25">
      <c r="A94" s="32" t="s">
        <v>27</v>
      </c>
      <c r="CA94" s="54"/>
      <c r="CB94" s="54"/>
      <c r="CC94" s="54"/>
      <c r="CD94" s="54"/>
      <c r="CE94" s="54"/>
      <c r="CF94" s="54"/>
      <c r="CG94" s="54"/>
      <c r="CH94" s="54"/>
      <c r="CI94" s="54"/>
      <c r="CJ94" s="54"/>
      <c r="CK94" s="54"/>
      <c r="CL94" s="54"/>
      <c r="CM94" s="54"/>
      <c r="CN94" s="54"/>
      <c r="CO94" s="54"/>
      <c r="CP94" s="54"/>
      <c r="CQ94" s="54"/>
      <c r="CR94" s="54"/>
      <c r="CS94" s="54"/>
      <c r="CT94" s="54"/>
    </row>
    <row r="95" spans="1:98" x14ac:dyDescent="0.25">
      <c r="A95" s="27" t="s">
        <v>57</v>
      </c>
      <c r="CA95" s="54"/>
      <c r="CB95" s="54"/>
      <c r="CC95" s="54"/>
      <c r="CD95" s="54"/>
      <c r="CE95" s="54"/>
      <c r="CF95" s="54"/>
      <c r="CG95" s="54"/>
      <c r="CH95" s="54"/>
      <c r="CI95" s="54"/>
      <c r="CJ95" s="54"/>
      <c r="CK95" s="54"/>
      <c r="CL95" s="54"/>
      <c r="CM95" s="54"/>
      <c r="CN95" s="54"/>
      <c r="CO95" s="54"/>
      <c r="CP95" s="54"/>
      <c r="CQ95" s="54"/>
      <c r="CR95" s="54"/>
      <c r="CS95" s="54"/>
      <c r="CT95" s="54"/>
    </row>
    <row r="96" spans="1:98" x14ac:dyDescent="0.25">
      <c r="A96" t="s">
        <v>0</v>
      </c>
      <c r="AM96">
        <v>2.0314583401648449</v>
      </c>
      <c r="AN96">
        <v>2.2040999999999999</v>
      </c>
      <c r="AO96">
        <v>2.2040999999999999</v>
      </c>
      <c r="AP96">
        <v>2.2040999999999999</v>
      </c>
      <c r="AQ96">
        <v>2.2040999999999999</v>
      </c>
      <c r="AR96">
        <v>2.2040999999999999</v>
      </c>
      <c r="AS96">
        <v>2.2040999999999999</v>
      </c>
      <c r="AT96">
        <v>2.7660999999999998</v>
      </c>
      <c r="AU96">
        <v>2.7660999999999998</v>
      </c>
      <c r="AV96">
        <v>2.7660999999999998</v>
      </c>
      <c r="AW96">
        <v>2.7660999999999998</v>
      </c>
      <c r="AX96">
        <v>2.7660999999999998</v>
      </c>
      <c r="AY96">
        <v>2.7660999999999998</v>
      </c>
      <c r="AZ96">
        <v>3.5952588875879994</v>
      </c>
      <c r="BA96">
        <v>3.5952588875879994</v>
      </c>
      <c r="BB96">
        <v>3.5952588875879994</v>
      </c>
      <c r="BC96">
        <v>3.8235000000000001</v>
      </c>
      <c r="BD96">
        <v>3.8235000000000001</v>
      </c>
      <c r="BE96">
        <v>4.9051999999999998</v>
      </c>
      <c r="BF96">
        <v>4.9051999999999998</v>
      </c>
      <c r="BG96">
        <v>4.9051999999999998</v>
      </c>
      <c r="BH96">
        <v>4.9051999999999998</v>
      </c>
      <c r="BI96">
        <v>4.9051999999999998</v>
      </c>
      <c r="BJ96">
        <v>4.9051999999999998</v>
      </c>
      <c r="BK96">
        <v>4.9051999999999998</v>
      </c>
      <c r="BL96">
        <v>4.9051999999999998</v>
      </c>
      <c r="BM96">
        <v>4.9051999999999998</v>
      </c>
      <c r="BN96">
        <v>4.9051999999999998</v>
      </c>
      <c r="BO96">
        <v>4.9051999999999998</v>
      </c>
      <c r="BP96">
        <v>4.9051999999999998</v>
      </c>
      <c r="BQ96">
        <v>4.9051999999999998</v>
      </c>
      <c r="BR96">
        <v>4.9051999999999998</v>
      </c>
      <c r="BS96">
        <v>4.9051999999999998</v>
      </c>
      <c r="BT96">
        <v>4.9051999999999998</v>
      </c>
      <c r="BU96">
        <v>4.9051999999999998</v>
      </c>
      <c r="BV96">
        <v>4.9051999999999998</v>
      </c>
      <c r="BW96">
        <v>6.8182</v>
      </c>
      <c r="BX96">
        <v>6.8182</v>
      </c>
      <c r="BY96">
        <v>6.8182</v>
      </c>
      <c r="BZ96">
        <v>6.8182</v>
      </c>
      <c r="CA96" s="54">
        <v>11.5091</v>
      </c>
      <c r="CB96" s="54">
        <v>11.5091</v>
      </c>
      <c r="CC96" s="54">
        <v>11.5091</v>
      </c>
      <c r="CD96" s="54">
        <v>11.5091</v>
      </c>
      <c r="CE96" s="54">
        <v>11.5091</v>
      </c>
      <c r="CF96" s="54">
        <v>11.5091</v>
      </c>
      <c r="CG96" s="54">
        <v>11.5091</v>
      </c>
      <c r="CH96" s="54">
        <v>11.5091</v>
      </c>
      <c r="CI96" s="54">
        <v>11.5091</v>
      </c>
      <c r="CJ96" s="54">
        <v>11.5091</v>
      </c>
      <c r="CK96" s="54">
        <v>11.5091</v>
      </c>
      <c r="CL96" s="54">
        <v>11.5091</v>
      </c>
      <c r="CM96" s="54">
        <v>11.5091</v>
      </c>
      <c r="CN96" s="54">
        <v>11.5091</v>
      </c>
      <c r="CO96" s="54">
        <v>11.5091</v>
      </c>
      <c r="CP96" s="54">
        <v>11.5091</v>
      </c>
      <c r="CQ96" s="54">
        <v>11.5091</v>
      </c>
      <c r="CR96" s="54">
        <v>11.5091</v>
      </c>
      <c r="CS96" s="54">
        <v>11.5091</v>
      </c>
      <c r="CT96" s="54">
        <v>11.5091</v>
      </c>
    </row>
    <row r="97" spans="1:98" x14ac:dyDescent="0.25">
      <c r="A97" t="s">
        <v>1</v>
      </c>
      <c r="AM97">
        <v>0.74184288409290611</v>
      </c>
      <c r="AN97">
        <v>0.80489999999999995</v>
      </c>
      <c r="AO97">
        <v>0.80489999999999995</v>
      </c>
      <c r="AP97">
        <v>0.80489999999999995</v>
      </c>
      <c r="AQ97">
        <v>0.80489999999999995</v>
      </c>
      <c r="AR97">
        <v>0.80489999999999995</v>
      </c>
      <c r="AS97">
        <v>0.80489999999999995</v>
      </c>
      <c r="AT97">
        <v>1.0101</v>
      </c>
      <c r="AU97">
        <v>1.0101</v>
      </c>
      <c r="AV97">
        <v>1.0101</v>
      </c>
      <c r="AW97">
        <v>1.0101</v>
      </c>
      <c r="AX97">
        <v>1.0101</v>
      </c>
      <c r="AY97">
        <v>1.0101</v>
      </c>
      <c r="AZ97">
        <v>1.3129276705319997</v>
      </c>
      <c r="BA97">
        <v>1.3129276705319997</v>
      </c>
      <c r="BB97">
        <v>1.3129276705319997</v>
      </c>
      <c r="BC97">
        <v>1.3963000000000001</v>
      </c>
      <c r="BD97">
        <v>1.3963000000000001</v>
      </c>
      <c r="BE97">
        <v>1.7912999999999999</v>
      </c>
      <c r="BF97">
        <v>1.7912999999999999</v>
      </c>
      <c r="BG97">
        <v>1.7912999999999999</v>
      </c>
      <c r="BH97">
        <v>1.7912999999999999</v>
      </c>
      <c r="BI97">
        <v>1.7912999999999999</v>
      </c>
      <c r="BJ97">
        <v>1.7912999999999999</v>
      </c>
      <c r="BK97">
        <v>1.7912999999999999</v>
      </c>
      <c r="BL97">
        <v>1.7912999999999999</v>
      </c>
      <c r="BM97">
        <v>1.7912999999999999</v>
      </c>
      <c r="BN97">
        <v>1.7912999999999999</v>
      </c>
      <c r="BO97">
        <v>1.7912999999999999</v>
      </c>
      <c r="BP97">
        <v>1.7912999999999999</v>
      </c>
      <c r="BQ97">
        <v>1.7912999999999999</v>
      </c>
      <c r="BR97">
        <v>1.7912999999999999</v>
      </c>
      <c r="BS97">
        <v>1.7912999999999999</v>
      </c>
      <c r="BT97">
        <v>1.7912999999999999</v>
      </c>
      <c r="BU97">
        <v>1.7912999999999999</v>
      </c>
      <c r="BV97">
        <v>1.7912999999999999</v>
      </c>
      <c r="BW97">
        <v>2.4899</v>
      </c>
      <c r="BX97">
        <v>2.4899</v>
      </c>
      <c r="BY97">
        <v>2.4899</v>
      </c>
      <c r="BZ97">
        <v>2.4899</v>
      </c>
      <c r="CA97" s="54">
        <v>4.2028999999999996</v>
      </c>
      <c r="CB97" s="54">
        <v>4.2028999999999996</v>
      </c>
      <c r="CC97" s="54">
        <v>4.2028999999999996</v>
      </c>
      <c r="CD97" s="54">
        <v>4.2028999999999996</v>
      </c>
      <c r="CE97" s="54">
        <v>4.2028999999999996</v>
      </c>
      <c r="CF97" s="54">
        <v>4.2028999999999996</v>
      </c>
      <c r="CG97" s="54">
        <v>4.2028999999999996</v>
      </c>
      <c r="CH97" s="54">
        <v>4.2028999999999996</v>
      </c>
      <c r="CI97" s="54">
        <v>4.2028999999999996</v>
      </c>
      <c r="CJ97" s="54">
        <v>4.2028999999999996</v>
      </c>
      <c r="CK97" s="54">
        <v>4.2028999999999996</v>
      </c>
      <c r="CL97" s="54">
        <v>4.2028999999999996</v>
      </c>
      <c r="CM97" s="54">
        <v>4.2028999999999996</v>
      </c>
      <c r="CN97" s="54">
        <v>4.2028999999999996</v>
      </c>
      <c r="CO97" s="54">
        <v>4.2028999999999996</v>
      </c>
      <c r="CP97" s="54">
        <v>4.2028999999999996</v>
      </c>
      <c r="CQ97" s="54">
        <v>4.2028999999999996</v>
      </c>
      <c r="CR97" s="54">
        <v>4.2028999999999996</v>
      </c>
      <c r="CS97" s="54">
        <v>4.2028999999999996</v>
      </c>
      <c r="CT97" s="54">
        <v>4.2028999999999996</v>
      </c>
    </row>
    <row r="98" spans="1:98" x14ac:dyDescent="0.25">
      <c r="A98" s="32" t="s">
        <v>28</v>
      </c>
      <c r="CA98" s="54"/>
      <c r="CB98" s="54"/>
      <c r="CC98" s="54"/>
      <c r="CD98" s="54"/>
      <c r="CE98" s="54"/>
      <c r="CF98" s="54"/>
      <c r="CG98" s="54"/>
      <c r="CH98" s="54"/>
      <c r="CI98" s="54"/>
      <c r="CJ98" s="54"/>
      <c r="CK98" s="54"/>
      <c r="CL98" s="54"/>
      <c r="CM98" s="54"/>
      <c r="CN98" s="54"/>
      <c r="CO98" s="54"/>
      <c r="CP98" s="54"/>
      <c r="CQ98" s="54"/>
      <c r="CR98" s="54"/>
      <c r="CS98" s="54"/>
      <c r="CT98" s="54"/>
    </row>
    <row r="99" spans="1:98" x14ac:dyDescent="0.25">
      <c r="A99" s="27" t="s">
        <v>49</v>
      </c>
      <c r="CA99" s="54"/>
      <c r="CB99" s="54"/>
      <c r="CC99" s="54"/>
      <c r="CD99" s="54"/>
      <c r="CE99" s="54"/>
      <c r="CF99" s="54"/>
      <c r="CG99" s="54"/>
      <c r="CH99" s="54"/>
      <c r="CI99" s="54"/>
      <c r="CJ99" s="54"/>
      <c r="CK99" s="54"/>
      <c r="CL99" s="54"/>
      <c r="CM99" s="54"/>
      <c r="CN99" s="54"/>
      <c r="CO99" s="54"/>
      <c r="CP99" s="54"/>
      <c r="CQ99" s="54"/>
      <c r="CR99" s="54"/>
      <c r="CS99" s="54"/>
      <c r="CT99" s="54"/>
    </row>
    <row r="100" spans="1:98" x14ac:dyDescent="0.25">
      <c r="A100" t="s">
        <v>0</v>
      </c>
      <c r="AM100">
        <v>1.9456</v>
      </c>
      <c r="AN100">
        <v>1.9462999999999999</v>
      </c>
      <c r="AO100">
        <v>1.9462999999999999</v>
      </c>
      <c r="AP100">
        <v>1.9462999999999999</v>
      </c>
      <c r="AQ100">
        <v>1.9462999999999999</v>
      </c>
      <c r="AR100">
        <v>1.9462999999999999</v>
      </c>
      <c r="AS100">
        <v>1.9462999999999999</v>
      </c>
      <c r="AT100">
        <v>2.9270999999999998</v>
      </c>
      <c r="AU100">
        <v>2.9270999999999998</v>
      </c>
      <c r="AV100">
        <v>2.9270999999999998</v>
      </c>
      <c r="AW100">
        <v>2.9270999999999998</v>
      </c>
      <c r="AX100">
        <v>2.9270999999999998</v>
      </c>
      <c r="AY100">
        <v>2.9270999999999998</v>
      </c>
      <c r="AZ100">
        <v>3.6137000000000001</v>
      </c>
      <c r="BA100">
        <v>3.6137000000000001</v>
      </c>
      <c r="BB100">
        <v>3.6137000000000001</v>
      </c>
      <c r="BC100">
        <v>3.7631000000000001</v>
      </c>
      <c r="BD100">
        <v>3.7631000000000001</v>
      </c>
      <c r="BE100">
        <v>4.0189000000000004</v>
      </c>
      <c r="BF100">
        <v>4.1681999999999997</v>
      </c>
      <c r="BG100">
        <v>4.1681999999999997</v>
      </c>
      <c r="BH100">
        <v>4.1681999999999997</v>
      </c>
      <c r="BI100">
        <v>4.1681999999999997</v>
      </c>
      <c r="BJ100">
        <v>4.1681999999999997</v>
      </c>
      <c r="BK100">
        <v>4.1681999999999997</v>
      </c>
      <c r="BL100">
        <v>4.1681999999999997</v>
      </c>
      <c r="BM100">
        <v>4.1681999999999997</v>
      </c>
      <c r="BN100">
        <v>4.1681999999999997</v>
      </c>
      <c r="BO100">
        <v>4.1681999999999997</v>
      </c>
      <c r="BP100">
        <v>4.1681999999999997</v>
      </c>
      <c r="BQ100">
        <v>4.1681999999999997</v>
      </c>
      <c r="BR100">
        <v>4.1681999999999997</v>
      </c>
      <c r="BS100">
        <v>4.1681999999999997</v>
      </c>
      <c r="BT100">
        <v>4.1681999999999997</v>
      </c>
      <c r="BU100">
        <v>4.1681999999999997</v>
      </c>
      <c r="BV100">
        <v>4.1681999999999997</v>
      </c>
      <c r="BW100">
        <v>4.6563999999999997</v>
      </c>
      <c r="BX100">
        <v>4.6563999999999997</v>
      </c>
      <c r="BY100">
        <v>4.6563999999999997</v>
      </c>
      <c r="BZ100">
        <v>4.6563999999999997</v>
      </c>
      <c r="CA100" s="54">
        <v>7.5800999999999998</v>
      </c>
      <c r="CB100" s="54">
        <v>7.5800999999999998</v>
      </c>
      <c r="CC100" s="54">
        <v>7.5800999999999998</v>
      </c>
      <c r="CD100" s="54">
        <v>7.5800999999999998</v>
      </c>
      <c r="CE100" s="54">
        <v>7.5800999999999998</v>
      </c>
      <c r="CF100" s="54">
        <v>7.5800999999999998</v>
      </c>
      <c r="CG100" s="54">
        <v>7.5800999999999998</v>
      </c>
      <c r="CH100" s="54">
        <v>7.5800999999999998</v>
      </c>
      <c r="CI100" s="54">
        <v>7.5800999999999998</v>
      </c>
      <c r="CJ100" s="54">
        <v>7.5800999999999998</v>
      </c>
      <c r="CK100" s="54">
        <v>7.5800999999999998</v>
      </c>
      <c r="CL100" s="54">
        <v>7.5800999999999998</v>
      </c>
      <c r="CM100" s="54">
        <v>7.5800999999999998</v>
      </c>
      <c r="CN100" s="54">
        <v>7.5800999999999998</v>
      </c>
      <c r="CO100" s="54">
        <v>7.5800999999999998</v>
      </c>
      <c r="CP100" s="54">
        <v>7.5800999999999998</v>
      </c>
      <c r="CQ100" s="54">
        <v>7.5800999999999998</v>
      </c>
      <c r="CR100" s="54">
        <v>7.5800999999999998</v>
      </c>
      <c r="CS100" s="54">
        <v>7.5800999999999998</v>
      </c>
      <c r="CT100" s="54">
        <v>7.5800999999999998</v>
      </c>
    </row>
    <row r="101" spans="1:98" x14ac:dyDescent="0.25">
      <c r="A101" t="s">
        <v>1</v>
      </c>
      <c r="AM101">
        <v>1.4846999999999999</v>
      </c>
      <c r="AN101">
        <v>1.4849000000000001</v>
      </c>
      <c r="AO101">
        <v>1.4849000000000001</v>
      </c>
      <c r="AP101">
        <v>1.4849000000000001</v>
      </c>
      <c r="AQ101">
        <v>1.4849000000000001</v>
      </c>
      <c r="AR101">
        <v>1.4849000000000001</v>
      </c>
      <c r="AS101">
        <v>1.4849000000000001</v>
      </c>
      <c r="AT101">
        <v>2.4138000000000002</v>
      </c>
      <c r="AU101">
        <v>2.4138000000000002</v>
      </c>
      <c r="AV101">
        <v>2.4138000000000002</v>
      </c>
      <c r="AW101">
        <v>2.4138000000000002</v>
      </c>
      <c r="AX101">
        <v>2.4138000000000002</v>
      </c>
      <c r="AY101">
        <v>2.4138000000000002</v>
      </c>
      <c r="AZ101">
        <v>2.9992999999999999</v>
      </c>
      <c r="BA101">
        <v>2.9992999999999999</v>
      </c>
      <c r="BB101">
        <v>2.9992999999999999</v>
      </c>
      <c r="BC101">
        <v>3.1486000000000001</v>
      </c>
      <c r="BD101">
        <v>3.1486000000000001</v>
      </c>
      <c r="BE101">
        <v>3.1486000000000001</v>
      </c>
      <c r="BF101">
        <v>3.1486000000000001</v>
      </c>
      <c r="BG101">
        <v>3.1486000000000001</v>
      </c>
      <c r="BH101">
        <v>3.1486000000000001</v>
      </c>
      <c r="BI101">
        <v>3.298</v>
      </c>
      <c r="BJ101">
        <v>3.298</v>
      </c>
      <c r="BK101">
        <v>3.298</v>
      </c>
      <c r="BL101">
        <v>3.298</v>
      </c>
      <c r="BM101">
        <v>3.298</v>
      </c>
      <c r="BN101">
        <v>3.298</v>
      </c>
      <c r="BO101">
        <v>3.298</v>
      </c>
      <c r="BP101">
        <v>3.298</v>
      </c>
      <c r="BQ101">
        <v>3.298</v>
      </c>
      <c r="BR101">
        <v>3.298</v>
      </c>
      <c r="BS101">
        <v>3.298</v>
      </c>
      <c r="BT101">
        <v>3.298</v>
      </c>
      <c r="BU101">
        <v>3.298</v>
      </c>
      <c r="BV101">
        <v>3.298</v>
      </c>
      <c r="BW101">
        <v>3.298</v>
      </c>
      <c r="BX101">
        <v>3.298</v>
      </c>
      <c r="BY101">
        <v>3.298</v>
      </c>
      <c r="BZ101">
        <v>3.298</v>
      </c>
      <c r="CA101" s="54">
        <v>6.0968999999999998</v>
      </c>
      <c r="CB101" s="54">
        <v>6.0968999999999998</v>
      </c>
      <c r="CC101" s="54">
        <v>6.0968999999999998</v>
      </c>
      <c r="CD101" s="54">
        <v>6.0968999999999998</v>
      </c>
      <c r="CE101" s="54">
        <v>6.0968999999999998</v>
      </c>
      <c r="CF101" s="54">
        <v>6.0968999999999998</v>
      </c>
      <c r="CG101" s="54">
        <v>6.0968999999999998</v>
      </c>
      <c r="CH101" s="54">
        <v>6.0968999999999998</v>
      </c>
      <c r="CI101" s="54">
        <v>6.0968999999999998</v>
      </c>
      <c r="CJ101" s="54">
        <v>6.0968999999999998</v>
      </c>
      <c r="CK101" s="54">
        <v>6.0968999999999998</v>
      </c>
      <c r="CL101" s="54">
        <v>6.0968999999999998</v>
      </c>
      <c r="CM101" s="54">
        <v>6.0968999999999998</v>
      </c>
      <c r="CN101" s="54">
        <v>6.0968999999999998</v>
      </c>
      <c r="CO101" s="54">
        <v>6.0968999999999998</v>
      </c>
      <c r="CP101" s="54">
        <v>6.0968999999999998</v>
      </c>
      <c r="CQ101" s="54">
        <v>6.0968999999999998</v>
      </c>
      <c r="CR101" s="54">
        <v>6.0968999999999998</v>
      </c>
      <c r="CS101" s="54">
        <v>6.0968999999999998</v>
      </c>
      <c r="CT101" s="54">
        <v>6.0968999999999998</v>
      </c>
    </row>
    <row r="103" spans="1:98" x14ac:dyDescent="0.25">
      <c r="A103" t="s">
        <v>76</v>
      </c>
      <c r="O103" s="25">
        <v>3.5999999999999997E-2</v>
      </c>
      <c r="P103" s="25">
        <v>4.8000000000000001E-2</v>
      </c>
      <c r="Q103" s="25">
        <v>3.2000000000000001E-2</v>
      </c>
      <c r="R103" s="25">
        <v>6.7000000000000004E-2</v>
      </c>
      <c r="S103" s="25">
        <v>3.5000000000000003E-2</v>
      </c>
      <c r="T103" s="25">
        <v>2.9000000000000001E-2</v>
      </c>
      <c r="U103" s="25">
        <v>2.4E-2</v>
      </c>
      <c r="V103" s="25">
        <v>5.0000000000000001E-3</v>
      </c>
      <c r="W103" s="25">
        <v>8.0000000000000004E-4</v>
      </c>
      <c r="X103" s="25">
        <v>2.9000000000000001E-2</v>
      </c>
      <c r="Y103" s="25">
        <v>1.9E-2</v>
      </c>
      <c r="Z103" s="25">
        <v>1.6E-2</v>
      </c>
      <c r="AA103" s="25">
        <v>1.5858999999999845E-2</v>
      </c>
      <c r="AB103" s="25">
        <v>2.0672160211210544E-2</v>
      </c>
      <c r="AC103" s="25">
        <v>2.3741897403600554E-2</v>
      </c>
      <c r="AD103" s="25">
        <v>2.6558301836310916E-2</v>
      </c>
      <c r="AE103" s="25">
        <v>1.4347502493881281E-2</v>
      </c>
      <c r="AF103" s="25">
        <v>1.1920734713892323E-2</v>
      </c>
      <c r="AG103" s="25">
        <v>1.7322662871029015E-2</v>
      </c>
      <c r="AH103" s="25">
        <v>1.4032580687119323E-2</v>
      </c>
      <c r="AI103" s="25">
        <v>1.8980446673178442E-2</v>
      </c>
      <c r="AJ103" s="25">
        <v>1.5147326869770827E-2</v>
      </c>
      <c r="AK103" s="25">
        <v>1.3750829473627713E-2</v>
      </c>
      <c r="AL103" s="25">
        <v>3.1419739821809234E-2</v>
      </c>
      <c r="AM103" s="25">
        <v>1.7573536246470178E-2</v>
      </c>
      <c r="AN103" s="25">
        <v>2.4190341345332378E-2</v>
      </c>
      <c r="AO103" s="25">
        <v>2.3410625508416993E-2</v>
      </c>
      <c r="AP103" s="25">
        <v>2.7390323758465174E-2</v>
      </c>
      <c r="AQ103" s="25">
        <v>2.0753748413176565E-2</v>
      </c>
      <c r="AR103" s="25">
        <v>3.7366760919353981E-2</v>
      </c>
      <c r="AS103" s="25">
        <v>3.1016129934470893E-2</v>
      </c>
      <c r="AT103" s="25">
        <v>3.8894388753662135E-2</v>
      </c>
      <c r="AU103" s="25">
        <v>6.5342861600713009E-2</v>
      </c>
      <c r="AV103" s="25">
        <v>5.3916071516107333E-2</v>
      </c>
      <c r="AW103" s="25">
        <v>3.1533649961842602E-2</v>
      </c>
      <c r="AX103" s="25">
        <v>2.5999999999999999E-2</v>
      </c>
      <c r="AY103" s="25">
        <v>2.9000000000000001E-2</v>
      </c>
      <c r="AZ103" s="25">
        <v>3.7999999999999999E-2</v>
      </c>
      <c r="BA103" s="25">
        <v>4.7E-2</v>
      </c>
      <c r="BB103" s="25">
        <v>3.4000000000000002E-2</v>
      </c>
      <c r="BC103" s="25">
        <v>3.1E-2</v>
      </c>
      <c r="BD103" s="25">
        <v>2.5999999999999999E-2</v>
      </c>
      <c r="BE103" s="25">
        <v>2.1999999999999999E-2</v>
      </c>
      <c r="BF103" s="25">
        <v>0.04</v>
      </c>
      <c r="BG103" s="25">
        <v>5.8999999999999997E-2</v>
      </c>
      <c r="BH103" s="25">
        <v>3.3000000000000002E-2</v>
      </c>
      <c r="BI103" s="25">
        <v>4.2999999999999997E-2</v>
      </c>
      <c r="BJ103" s="25">
        <v>3.6999999999999998E-2</v>
      </c>
      <c r="BK103" s="25">
        <v>2.3E-2</v>
      </c>
      <c r="BL103" s="25">
        <v>0.02</v>
      </c>
      <c r="BM103" s="25">
        <v>3.3000000000000002E-2</v>
      </c>
      <c r="BN103" s="25">
        <v>1.4999999999999999E-2</v>
      </c>
      <c r="BO103" s="25">
        <v>1.4999999999999999E-2</v>
      </c>
      <c r="BP103" s="84">
        <v>2.3E-2</v>
      </c>
      <c r="BQ103" s="36">
        <v>0.03</v>
      </c>
      <c r="BR103" s="84">
        <v>3.3000000000000002E-2</v>
      </c>
      <c r="BS103" s="84">
        <v>3.7000000000000005E-2</v>
      </c>
      <c r="BT103" s="84">
        <v>0.04</v>
      </c>
      <c r="BU103" s="84">
        <v>3.9E-2</v>
      </c>
      <c r="BV103" s="25">
        <v>5.8256893507075226E-2</v>
      </c>
      <c r="BW103" s="25">
        <v>3.1074965738369896E-2</v>
      </c>
      <c r="BX103" s="25">
        <v>3.1005875630919558E-2</v>
      </c>
      <c r="BY103" s="25">
        <v>3.7004617698862423E-2</v>
      </c>
      <c r="BZ103" s="25">
        <v>3.3770126001114058E-2</v>
      </c>
      <c r="CA103" s="25">
        <v>2.3049639930790476E-2</v>
      </c>
      <c r="CB103" s="25">
        <v>2.4749945432227454E-2</v>
      </c>
      <c r="CC103" s="25">
        <v>2.6216643953339537E-2</v>
      </c>
    </row>
    <row r="104" spans="1:98" x14ac:dyDescent="0.25">
      <c r="A104" t="s">
        <v>77</v>
      </c>
      <c r="N104" s="1">
        <v>100</v>
      </c>
      <c r="O104" s="1">
        <f>N104*(1+O103)</f>
        <v>103.60000000000001</v>
      </c>
      <c r="P104" s="1">
        <f t="shared" ref="P104:CA104" si="15">O104*(1+P103)</f>
        <v>108.57280000000002</v>
      </c>
      <c r="Q104" s="1">
        <f t="shared" si="15"/>
        <v>112.04712960000002</v>
      </c>
      <c r="R104" s="1">
        <f t="shared" si="15"/>
        <v>119.55428728320001</v>
      </c>
      <c r="S104" s="1">
        <f t="shared" si="15"/>
        <v>123.738687338112</v>
      </c>
      <c r="T104" s="1">
        <f t="shared" si="15"/>
        <v>127.32710927091723</v>
      </c>
      <c r="U104" s="1">
        <f t="shared" si="15"/>
        <v>130.38295989341924</v>
      </c>
      <c r="V104" s="1">
        <f t="shared" si="15"/>
        <v>131.03487469288632</v>
      </c>
      <c r="W104" s="1">
        <f t="shared" si="15"/>
        <v>131.13970259264062</v>
      </c>
      <c r="X104" s="1">
        <f t="shared" si="15"/>
        <v>134.94275396782717</v>
      </c>
      <c r="Y104" s="1">
        <f t="shared" si="15"/>
        <v>137.50666629321589</v>
      </c>
      <c r="Z104" s="1">
        <f t="shared" si="15"/>
        <v>139.70677295390735</v>
      </c>
      <c r="AA104" s="1">
        <f t="shared" si="15"/>
        <v>141.92238266618335</v>
      </c>
      <c r="AB104" s="1">
        <f t="shared" si="15"/>
        <v>144.85622489821543</v>
      </c>
      <c r="AC104" s="1">
        <f t="shared" si="15"/>
        <v>148.29538652802174</v>
      </c>
      <c r="AD104" s="1">
        <f t="shared" si="15"/>
        <v>152.23386016436532</v>
      </c>
      <c r="AE104" s="1">
        <f t="shared" si="15"/>
        <v>154.41803585272672</v>
      </c>
      <c r="AF104" s="1">
        <f t="shared" si="15"/>
        <v>156.25881229316738</v>
      </c>
      <c r="AG104" s="1">
        <f t="shared" si="15"/>
        <v>158.96563101914933</v>
      </c>
      <c r="AH104" s="1">
        <f t="shared" si="15"/>
        <v>161.19632906290437</v>
      </c>
      <c r="AI104" s="1">
        <f t="shared" si="15"/>
        <v>164.25590739059496</v>
      </c>
      <c r="AJ104" s="1">
        <f t="shared" si="15"/>
        <v>166.7439453101311</v>
      </c>
      <c r="AK104" s="1">
        <f t="shared" si="15"/>
        <v>169.03681286785061</v>
      </c>
      <c r="AL104" s="1">
        <f t="shared" si="15"/>
        <v>174.34790554846634</v>
      </c>
      <c r="AM104" s="1">
        <f t="shared" si="15"/>
        <v>177.41181478611847</v>
      </c>
      <c r="AN104" s="1">
        <f t="shared" si="15"/>
        <v>181.70346714448957</v>
      </c>
      <c r="AO104" s="1">
        <f t="shared" si="15"/>
        <v>185.95725896739017</v>
      </c>
      <c r="AP104" s="1">
        <f t="shared" si="15"/>
        <v>191.05068849574374</v>
      </c>
      <c r="AQ104" s="1">
        <f t="shared" si="15"/>
        <v>195.01570641894858</v>
      </c>
      <c r="AR104" s="1">
        <f t="shared" si="15"/>
        <v>202.30281169622435</v>
      </c>
      <c r="AS104" s="1">
        <f t="shared" si="15"/>
        <v>208.57746198990324</v>
      </c>
      <c r="AT104" s="1">
        <f t="shared" si="15"/>
        <v>216.68995488179073</v>
      </c>
      <c r="AU104" s="1">
        <f t="shared" si="15"/>
        <v>230.84909661389634</v>
      </c>
      <c r="AV104" s="1">
        <f t="shared" si="15"/>
        <v>243.29557301635995</v>
      </c>
      <c r="AW104" s="1">
        <f t="shared" si="15"/>
        <v>250.96757045312376</v>
      </c>
      <c r="AX104" s="1">
        <f t="shared" si="15"/>
        <v>257.49272728490496</v>
      </c>
      <c r="AY104" s="1">
        <f t="shared" si="15"/>
        <v>264.96001637616718</v>
      </c>
      <c r="AZ104" s="1">
        <f t="shared" si="15"/>
        <v>275.02849699846155</v>
      </c>
      <c r="BA104" s="1">
        <f t="shared" si="15"/>
        <v>287.95483635738924</v>
      </c>
      <c r="BB104" s="1">
        <f t="shared" si="15"/>
        <v>297.74530079354048</v>
      </c>
      <c r="BC104" s="1">
        <f t="shared" si="15"/>
        <v>306.9754051181402</v>
      </c>
      <c r="BD104" s="1">
        <f t="shared" si="15"/>
        <v>314.95676565121187</v>
      </c>
      <c r="BE104" s="1">
        <f t="shared" si="15"/>
        <v>321.88581449553851</v>
      </c>
      <c r="BF104" s="1">
        <f t="shared" si="15"/>
        <v>334.76124707536007</v>
      </c>
      <c r="BG104" s="1">
        <f t="shared" si="15"/>
        <v>354.5121606528063</v>
      </c>
      <c r="BH104" s="1">
        <f t="shared" si="15"/>
        <v>366.21106195434891</v>
      </c>
      <c r="BI104" s="1">
        <f t="shared" si="15"/>
        <v>381.95813761838588</v>
      </c>
      <c r="BJ104" s="1">
        <f t="shared" si="15"/>
        <v>396.0905887102661</v>
      </c>
      <c r="BK104" s="1">
        <f t="shared" si="15"/>
        <v>405.20067225060217</v>
      </c>
      <c r="BL104" s="1">
        <f t="shared" si="15"/>
        <v>413.30468569561424</v>
      </c>
      <c r="BM104" s="1">
        <f t="shared" si="15"/>
        <v>426.9437403235695</v>
      </c>
      <c r="BN104" s="1">
        <f t="shared" si="15"/>
        <v>433.34789642842298</v>
      </c>
      <c r="BO104" s="1">
        <f t="shared" si="15"/>
        <v>439.84811487484927</v>
      </c>
      <c r="BP104" s="1">
        <f t="shared" si="15"/>
        <v>449.96462151697079</v>
      </c>
      <c r="BQ104" s="1">
        <f t="shared" si="15"/>
        <v>463.46356016247995</v>
      </c>
      <c r="BR104" s="1">
        <f t="shared" si="15"/>
        <v>478.75785764784177</v>
      </c>
      <c r="BS104" s="1">
        <f t="shared" si="15"/>
        <v>496.47189838081187</v>
      </c>
      <c r="BT104" s="1">
        <f t="shared" si="15"/>
        <v>516.33077431604431</v>
      </c>
      <c r="BU104" s="1">
        <f t="shared" si="15"/>
        <v>536.46767451436995</v>
      </c>
      <c r="BV104" s="1">
        <f t="shared" si="15"/>
        <v>567.72061469854191</v>
      </c>
      <c r="BW104" s="1">
        <f t="shared" si="15"/>
        <v>585.36251334926544</v>
      </c>
      <c r="BX104" s="1">
        <f t="shared" si="15"/>
        <v>603.51219063717519</v>
      </c>
      <c r="BY104" s="1">
        <f t="shared" si="15"/>
        <v>625.84492852830681</v>
      </c>
      <c r="BZ104" s="1">
        <f t="shared" si="15"/>
        <v>646.97979062186596</v>
      </c>
      <c r="CA104" s="1">
        <f t="shared" si="15"/>
        <v>661.89244183819812</v>
      </c>
      <c r="CB104" s="1">
        <f t="shared" ref="CB104:CC104" si="16">CA104*(1+CB103)</f>
        <v>678.27424365569732</v>
      </c>
      <c r="CC104" s="1">
        <f t="shared" si="16"/>
        <v>696.05631800433946</v>
      </c>
    </row>
    <row r="105" spans="1:98" x14ac:dyDescent="0.25">
      <c r="BR105" s="39">
        <v>100</v>
      </c>
      <c r="BS105" s="39">
        <f>BR105*(BS104/$BR$104)</f>
        <v>103.69999999999999</v>
      </c>
      <c r="BT105" s="39">
        <f t="shared" ref="BT105:CC105" si="17">BS105*(BT104/$BR$104)</f>
        <v>111.83837599999998</v>
      </c>
      <c r="BU105" s="39">
        <f t="shared" si="17"/>
        <v>125.31945436667067</v>
      </c>
      <c r="BV105" s="39">
        <f t="shared" si="17"/>
        <v>148.60630803278653</v>
      </c>
      <c r="BW105" s="39">
        <f t="shared" si="17"/>
        <v>181.69636399704365</v>
      </c>
      <c r="BX105" s="39">
        <f t="shared" si="17"/>
        <v>229.04265468437416</v>
      </c>
      <c r="BY105" s="39">
        <f t="shared" si="17"/>
        <v>299.4106134469248</v>
      </c>
      <c r="BZ105" s="39">
        <f t="shared" si="17"/>
        <v>404.61501133281524</v>
      </c>
      <c r="CA105" s="39">
        <f t="shared" si="17"/>
        <v>559.38845405323991</v>
      </c>
      <c r="CB105" s="39">
        <f t="shared" si="17"/>
        <v>792.50663883991808</v>
      </c>
      <c r="CC105" s="39">
        <f t="shared" si="17"/>
        <v>1152.2092937233174</v>
      </c>
    </row>
  </sheetData>
  <mergeCells count="4">
    <mergeCell ref="I3:K3"/>
    <mergeCell ref="L3:N3"/>
    <mergeCell ref="AT3:AV3"/>
    <mergeCell ref="AW3:AY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D86"/>
  <sheetViews>
    <sheetView topLeftCell="A66" workbookViewId="0">
      <selection activeCell="J136" sqref="J136"/>
    </sheetView>
  </sheetViews>
  <sheetFormatPr baseColWidth="10" defaultRowHeight="15" x14ac:dyDescent="0.25"/>
  <sheetData>
    <row r="1" spans="1:4" x14ac:dyDescent="0.25">
      <c r="B1" t="s">
        <v>78</v>
      </c>
      <c r="C1" t="s">
        <v>77</v>
      </c>
      <c r="D1" t="s">
        <v>79</v>
      </c>
    </row>
    <row r="2" spans="1:4" x14ac:dyDescent="0.25">
      <c r="A2" s="3">
        <v>42339</v>
      </c>
      <c r="C2" s="1">
        <v>100</v>
      </c>
    </row>
    <row r="3" spans="1:4" x14ac:dyDescent="0.25">
      <c r="A3" s="3">
        <v>42370</v>
      </c>
      <c r="B3" s="25">
        <v>3.5999999999999997E-2</v>
      </c>
      <c r="C3" s="1">
        <f t="shared" ref="C3:C34" si="0">C2*(1+B3)</f>
        <v>103.60000000000001</v>
      </c>
    </row>
    <row r="4" spans="1:4" x14ac:dyDescent="0.25">
      <c r="A4" s="3">
        <v>42401</v>
      </c>
      <c r="B4" s="25">
        <v>4.8000000000000001E-2</v>
      </c>
      <c r="C4" s="1">
        <f t="shared" si="0"/>
        <v>108.57280000000002</v>
      </c>
    </row>
    <row r="5" spans="1:4" x14ac:dyDescent="0.25">
      <c r="A5" s="3">
        <v>42430</v>
      </c>
      <c r="B5" s="25">
        <v>3.2000000000000001E-2</v>
      </c>
      <c r="C5" s="1">
        <f t="shared" si="0"/>
        <v>112.04712960000002</v>
      </c>
    </row>
    <row r="6" spans="1:4" x14ac:dyDescent="0.25">
      <c r="A6" s="3">
        <v>42461</v>
      </c>
      <c r="B6" s="25">
        <v>6.7000000000000004E-2</v>
      </c>
      <c r="C6" s="1">
        <f t="shared" si="0"/>
        <v>119.55428728320001</v>
      </c>
    </row>
    <row r="7" spans="1:4" x14ac:dyDescent="0.25">
      <c r="A7" s="3">
        <v>42491</v>
      </c>
      <c r="B7" s="25">
        <v>3.5000000000000003E-2</v>
      </c>
      <c r="C7" s="1">
        <f t="shared" si="0"/>
        <v>123.738687338112</v>
      </c>
    </row>
    <row r="8" spans="1:4" x14ac:dyDescent="0.25">
      <c r="A8" s="3">
        <v>42522</v>
      </c>
      <c r="B8" s="25">
        <v>2.9000000000000001E-2</v>
      </c>
      <c r="C8" s="1">
        <f t="shared" si="0"/>
        <v>127.32710927091723</v>
      </c>
    </row>
    <row r="9" spans="1:4" x14ac:dyDescent="0.25">
      <c r="A9" s="3">
        <v>42552</v>
      </c>
      <c r="B9" s="25">
        <v>2.4E-2</v>
      </c>
      <c r="C9" s="1">
        <f t="shared" si="0"/>
        <v>130.38295989341924</v>
      </c>
    </row>
    <row r="10" spans="1:4" x14ac:dyDescent="0.25">
      <c r="A10" s="3">
        <v>42583</v>
      </c>
      <c r="B10" s="25">
        <v>5.0000000000000001E-3</v>
      </c>
      <c r="C10" s="1">
        <f t="shared" si="0"/>
        <v>131.03487469288632</v>
      </c>
    </row>
    <row r="11" spans="1:4" x14ac:dyDescent="0.25">
      <c r="A11" s="3">
        <v>42614</v>
      </c>
      <c r="B11" s="25">
        <v>8.0000000000000004E-4</v>
      </c>
      <c r="C11" s="1">
        <f t="shared" si="0"/>
        <v>131.13970259264062</v>
      </c>
    </row>
    <row r="12" spans="1:4" x14ac:dyDescent="0.25">
      <c r="A12" s="3">
        <v>42644</v>
      </c>
      <c r="B12" s="25">
        <v>2.9000000000000001E-2</v>
      </c>
      <c r="C12" s="1">
        <f t="shared" si="0"/>
        <v>134.94275396782717</v>
      </c>
    </row>
    <row r="13" spans="1:4" x14ac:dyDescent="0.25">
      <c r="A13" s="3">
        <v>42675</v>
      </c>
      <c r="B13" s="25">
        <v>1.9E-2</v>
      </c>
      <c r="C13" s="1">
        <f t="shared" si="0"/>
        <v>137.50666629321589</v>
      </c>
    </row>
    <row r="14" spans="1:4" x14ac:dyDescent="0.25">
      <c r="A14" s="3">
        <v>42705</v>
      </c>
      <c r="B14" s="25">
        <v>1.6E-2</v>
      </c>
      <c r="C14" s="1">
        <f t="shared" si="0"/>
        <v>139.70677295390735</v>
      </c>
    </row>
    <row r="15" spans="1:4" x14ac:dyDescent="0.25">
      <c r="A15" s="3">
        <v>42736</v>
      </c>
      <c r="B15" s="25">
        <v>1.5858999999999845E-2</v>
      </c>
      <c r="C15" s="1">
        <f t="shared" si="0"/>
        <v>141.92238266618335</v>
      </c>
    </row>
    <row r="16" spans="1:4" x14ac:dyDescent="0.25">
      <c r="A16" s="3">
        <v>42767</v>
      </c>
      <c r="B16" s="25">
        <v>2.0672160211210544E-2</v>
      </c>
      <c r="C16" s="1">
        <f t="shared" si="0"/>
        <v>144.85622489821543</v>
      </c>
    </row>
    <row r="17" spans="1:3" x14ac:dyDescent="0.25">
      <c r="A17" s="3">
        <v>42795</v>
      </c>
      <c r="B17" s="25">
        <v>2.3741897403600554E-2</v>
      </c>
      <c r="C17" s="1">
        <f t="shared" si="0"/>
        <v>148.29538652802174</v>
      </c>
    </row>
    <row r="18" spans="1:3" x14ac:dyDescent="0.25">
      <c r="A18" s="3">
        <v>42826</v>
      </c>
      <c r="B18" s="25">
        <v>2.6558301836310916E-2</v>
      </c>
      <c r="C18" s="1">
        <f t="shared" si="0"/>
        <v>152.23386016436532</v>
      </c>
    </row>
    <row r="19" spans="1:3" x14ac:dyDescent="0.25">
      <c r="A19" s="3">
        <v>42856</v>
      </c>
      <c r="B19" s="25">
        <v>1.4347502493881281E-2</v>
      </c>
      <c r="C19" s="1">
        <f t="shared" si="0"/>
        <v>154.41803585272672</v>
      </c>
    </row>
    <row r="20" spans="1:3" x14ac:dyDescent="0.25">
      <c r="A20" s="3">
        <v>42887</v>
      </c>
      <c r="B20" s="25">
        <v>1.1920734713892323E-2</v>
      </c>
      <c r="C20" s="1">
        <f t="shared" si="0"/>
        <v>156.25881229316738</v>
      </c>
    </row>
    <row r="21" spans="1:3" x14ac:dyDescent="0.25">
      <c r="A21" s="3">
        <v>42917</v>
      </c>
      <c r="B21" s="25">
        <v>1.7322662871029015E-2</v>
      </c>
      <c r="C21" s="1">
        <f t="shared" si="0"/>
        <v>158.96563101914933</v>
      </c>
    </row>
    <row r="22" spans="1:3" x14ac:dyDescent="0.25">
      <c r="A22" s="3">
        <v>42948</v>
      </c>
      <c r="B22" s="25">
        <v>1.4032580687119323E-2</v>
      </c>
      <c r="C22" s="1">
        <f t="shared" si="0"/>
        <v>161.19632906290437</v>
      </c>
    </row>
    <row r="23" spans="1:3" x14ac:dyDescent="0.25">
      <c r="A23" s="3">
        <v>42979</v>
      </c>
      <c r="B23" s="25">
        <v>1.8980446673178442E-2</v>
      </c>
      <c r="C23" s="1">
        <f t="shared" si="0"/>
        <v>164.25590739059496</v>
      </c>
    </row>
    <row r="24" spans="1:3" x14ac:dyDescent="0.25">
      <c r="A24" s="3">
        <v>43009</v>
      </c>
      <c r="B24" s="25">
        <v>1.5147326869770827E-2</v>
      </c>
      <c r="C24" s="1">
        <f t="shared" si="0"/>
        <v>166.7439453101311</v>
      </c>
    </row>
    <row r="25" spans="1:3" x14ac:dyDescent="0.25">
      <c r="A25" s="3">
        <v>43040</v>
      </c>
      <c r="B25" s="25">
        <v>1.3750829473627713E-2</v>
      </c>
      <c r="C25" s="1">
        <f t="shared" si="0"/>
        <v>169.03681286785061</v>
      </c>
    </row>
    <row r="26" spans="1:3" x14ac:dyDescent="0.25">
      <c r="A26" s="3">
        <v>43070</v>
      </c>
      <c r="B26" s="25">
        <v>3.1419739821809234E-2</v>
      </c>
      <c r="C26" s="1">
        <f t="shared" si="0"/>
        <v>174.34790554846634</v>
      </c>
    </row>
    <row r="27" spans="1:3" x14ac:dyDescent="0.25">
      <c r="A27" s="3">
        <v>43101</v>
      </c>
      <c r="B27" s="25">
        <v>1.7573536246470178E-2</v>
      </c>
      <c r="C27" s="1">
        <f t="shared" si="0"/>
        <v>177.41181478611847</v>
      </c>
    </row>
    <row r="28" spans="1:3" x14ac:dyDescent="0.25">
      <c r="A28" s="3">
        <v>43132</v>
      </c>
      <c r="B28" s="25">
        <v>2.4190341345332378E-2</v>
      </c>
      <c r="C28" s="1">
        <f t="shared" si="0"/>
        <v>181.70346714448957</v>
      </c>
    </row>
    <row r="29" spans="1:3" x14ac:dyDescent="0.25">
      <c r="A29" s="3">
        <v>43160</v>
      </c>
      <c r="B29" s="25">
        <v>2.3410625508416993E-2</v>
      </c>
      <c r="C29" s="1">
        <f t="shared" si="0"/>
        <v>185.95725896739017</v>
      </c>
    </row>
    <row r="30" spans="1:3" x14ac:dyDescent="0.25">
      <c r="A30" s="3">
        <v>43191</v>
      </c>
      <c r="B30" s="25">
        <v>2.7390323758465174E-2</v>
      </c>
      <c r="C30" s="1">
        <f t="shared" si="0"/>
        <v>191.05068849574374</v>
      </c>
    </row>
    <row r="31" spans="1:3" x14ac:dyDescent="0.25">
      <c r="A31" s="3">
        <v>43221</v>
      </c>
      <c r="B31" s="25">
        <v>2.0753748413176565E-2</v>
      </c>
      <c r="C31" s="1">
        <f t="shared" si="0"/>
        <v>195.01570641894858</v>
      </c>
    </row>
    <row r="32" spans="1:3" x14ac:dyDescent="0.25">
      <c r="A32" s="3">
        <v>43252</v>
      </c>
      <c r="B32" s="25">
        <v>3.7366760919353981E-2</v>
      </c>
      <c r="C32" s="1">
        <f t="shared" si="0"/>
        <v>202.30281169622435</v>
      </c>
    </row>
    <row r="33" spans="1:3" x14ac:dyDescent="0.25">
      <c r="A33" s="3">
        <v>43282</v>
      </c>
      <c r="B33" s="25">
        <v>3.1016129934470893E-2</v>
      </c>
      <c r="C33" s="1">
        <f t="shared" si="0"/>
        <v>208.57746198990324</v>
      </c>
    </row>
    <row r="34" spans="1:3" x14ac:dyDescent="0.25">
      <c r="A34" s="3">
        <v>43313</v>
      </c>
      <c r="B34" s="25">
        <v>3.8894388753662135E-2</v>
      </c>
      <c r="C34" s="1">
        <f t="shared" si="0"/>
        <v>216.68995488179073</v>
      </c>
    </row>
    <row r="35" spans="1:3" x14ac:dyDescent="0.25">
      <c r="A35" s="3">
        <v>43344</v>
      </c>
      <c r="B35" s="25">
        <v>6.5342861600713009E-2</v>
      </c>
      <c r="C35" s="1">
        <f t="shared" ref="C35:C66" si="1">C34*(1+B35)</f>
        <v>230.84909661389634</v>
      </c>
    </row>
    <row r="36" spans="1:3" x14ac:dyDescent="0.25">
      <c r="A36" s="3">
        <v>43374</v>
      </c>
      <c r="B36" s="25">
        <v>5.3916071516107333E-2</v>
      </c>
      <c r="C36" s="1">
        <f t="shared" si="1"/>
        <v>243.29557301635995</v>
      </c>
    </row>
    <row r="37" spans="1:3" x14ac:dyDescent="0.25">
      <c r="A37" s="3">
        <v>43405</v>
      </c>
      <c r="B37" s="25">
        <v>3.1533649961842602E-2</v>
      </c>
      <c r="C37" s="1">
        <f t="shared" si="1"/>
        <v>250.96757045312376</v>
      </c>
    </row>
    <row r="38" spans="1:3" x14ac:dyDescent="0.25">
      <c r="A38" s="3">
        <v>43435</v>
      </c>
      <c r="B38" s="25">
        <v>2.5999999999999999E-2</v>
      </c>
      <c r="C38" s="1">
        <f t="shared" si="1"/>
        <v>257.49272728490496</v>
      </c>
    </row>
    <row r="39" spans="1:3" x14ac:dyDescent="0.25">
      <c r="A39" s="3">
        <v>43466</v>
      </c>
      <c r="B39" s="25">
        <v>2.9000000000000001E-2</v>
      </c>
      <c r="C39" s="1">
        <f t="shared" si="1"/>
        <v>264.96001637616718</v>
      </c>
    </row>
    <row r="40" spans="1:3" x14ac:dyDescent="0.25">
      <c r="A40" s="3">
        <v>43497</v>
      </c>
      <c r="B40" s="25">
        <v>3.7999999999999999E-2</v>
      </c>
      <c r="C40" s="1">
        <f t="shared" si="1"/>
        <v>275.02849699846155</v>
      </c>
    </row>
    <row r="41" spans="1:3" x14ac:dyDescent="0.25">
      <c r="A41" s="3">
        <v>43525</v>
      </c>
      <c r="B41" s="25">
        <v>4.7E-2</v>
      </c>
      <c r="C41" s="1">
        <f t="shared" si="1"/>
        <v>287.95483635738924</v>
      </c>
    </row>
    <row r="42" spans="1:3" x14ac:dyDescent="0.25">
      <c r="A42" s="3">
        <v>43556</v>
      </c>
      <c r="B42" s="25">
        <v>3.4000000000000002E-2</v>
      </c>
      <c r="C42" s="1">
        <f t="shared" si="1"/>
        <v>297.74530079354048</v>
      </c>
    </row>
    <row r="43" spans="1:3" x14ac:dyDescent="0.25">
      <c r="A43" s="3">
        <v>43586</v>
      </c>
      <c r="B43" s="25">
        <v>3.1E-2</v>
      </c>
      <c r="C43" s="1">
        <f t="shared" si="1"/>
        <v>306.9754051181402</v>
      </c>
    </row>
    <row r="44" spans="1:3" x14ac:dyDescent="0.25">
      <c r="A44" s="3">
        <v>43617</v>
      </c>
      <c r="B44" s="25">
        <v>2.5999999999999999E-2</v>
      </c>
      <c r="C44" s="1">
        <f t="shared" si="1"/>
        <v>314.95676565121187</v>
      </c>
    </row>
    <row r="45" spans="1:3" x14ac:dyDescent="0.25">
      <c r="A45" s="3">
        <v>43647</v>
      </c>
      <c r="B45" s="25">
        <v>2.1999999999999999E-2</v>
      </c>
      <c r="C45" s="1">
        <f t="shared" si="1"/>
        <v>321.88581449553851</v>
      </c>
    </row>
    <row r="46" spans="1:3" x14ac:dyDescent="0.25">
      <c r="A46" s="3">
        <v>43678</v>
      </c>
      <c r="B46" s="25">
        <v>0.04</v>
      </c>
      <c r="C46" s="1">
        <f t="shared" si="1"/>
        <v>334.76124707536007</v>
      </c>
    </row>
    <row r="47" spans="1:3" x14ac:dyDescent="0.25">
      <c r="A47" s="3">
        <v>43709</v>
      </c>
      <c r="B47" s="25">
        <v>5.8999999999999997E-2</v>
      </c>
      <c r="C47" s="1">
        <f t="shared" si="1"/>
        <v>354.5121606528063</v>
      </c>
    </row>
    <row r="48" spans="1:3" x14ac:dyDescent="0.25">
      <c r="A48" s="3">
        <v>43739</v>
      </c>
      <c r="B48" s="25">
        <v>3.3000000000000002E-2</v>
      </c>
      <c r="C48" s="1">
        <f t="shared" si="1"/>
        <v>366.21106195434891</v>
      </c>
    </row>
    <row r="49" spans="1:4" x14ac:dyDescent="0.25">
      <c r="A49" s="3">
        <v>43770</v>
      </c>
      <c r="B49" s="25">
        <v>4.2999999999999997E-2</v>
      </c>
      <c r="C49" s="1">
        <f t="shared" si="1"/>
        <v>381.95813761838588</v>
      </c>
    </row>
    <row r="50" spans="1:4" x14ac:dyDescent="0.25">
      <c r="A50" s="3">
        <v>43800</v>
      </c>
      <c r="B50" s="25">
        <v>3.6999999999999998E-2</v>
      </c>
      <c r="C50" s="1">
        <f t="shared" si="1"/>
        <v>396.0905887102661</v>
      </c>
    </row>
    <row r="51" spans="1:4" x14ac:dyDescent="0.25">
      <c r="A51" s="3">
        <v>43831</v>
      </c>
      <c r="B51" s="25">
        <v>2.3E-2</v>
      </c>
      <c r="C51" s="1">
        <f t="shared" si="1"/>
        <v>405.20067225060217</v>
      </c>
    </row>
    <row r="52" spans="1:4" x14ac:dyDescent="0.25">
      <c r="A52" s="3">
        <v>43862</v>
      </c>
      <c r="B52" s="25">
        <v>0.02</v>
      </c>
      <c r="C52" s="1">
        <f t="shared" si="1"/>
        <v>413.30468569561424</v>
      </c>
    </row>
    <row r="53" spans="1:4" x14ac:dyDescent="0.25">
      <c r="A53" s="3">
        <v>43891</v>
      </c>
      <c r="B53" s="25">
        <v>3.3000000000000002E-2</v>
      </c>
      <c r="C53" s="1">
        <f t="shared" si="1"/>
        <v>426.9437403235695</v>
      </c>
    </row>
    <row r="54" spans="1:4" x14ac:dyDescent="0.25">
      <c r="A54" s="3">
        <v>43922</v>
      </c>
      <c r="B54" s="25">
        <v>1.4999999999999999E-2</v>
      </c>
      <c r="C54" s="1">
        <f t="shared" si="1"/>
        <v>433.34789642842298</v>
      </c>
    </row>
    <row r="55" spans="1:4" x14ac:dyDescent="0.25">
      <c r="A55" s="3">
        <v>43952</v>
      </c>
      <c r="B55" s="25">
        <v>1.4999999999999999E-2</v>
      </c>
      <c r="C55" s="1">
        <f t="shared" si="1"/>
        <v>439.84811487484927</v>
      </c>
    </row>
    <row r="56" spans="1:4" x14ac:dyDescent="0.25">
      <c r="A56" s="3">
        <v>43983</v>
      </c>
      <c r="B56" s="84">
        <v>2.1999999999999999E-2</v>
      </c>
      <c r="C56" s="1">
        <f t="shared" si="1"/>
        <v>449.52477340209595</v>
      </c>
    </row>
    <row r="57" spans="1:4" x14ac:dyDescent="0.25">
      <c r="A57" s="3">
        <v>44013</v>
      </c>
      <c r="B57" s="84">
        <v>2.5000000000000001E-2</v>
      </c>
      <c r="C57" s="1">
        <f t="shared" si="1"/>
        <v>460.76289273714832</v>
      </c>
    </row>
    <row r="58" spans="1:4" x14ac:dyDescent="0.25">
      <c r="A58" s="3">
        <v>44044</v>
      </c>
      <c r="B58" s="84">
        <v>0.03</v>
      </c>
      <c r="C58" s="1">
        <f t="shared" si="1"/>
        <v>474.58577951926276</v>
      </c>
      <c r="D58" s="39">
        <v>100</v>
      </c>
    </row>
    <row r="59" spans="1:4" x14ac:dyDescent="0.25">
      <c r="A59" s="3">
        <v>44075</v>
      </c>
      <c r="B59" s="84">
        <v>3.5999999999999997E-2</v>
      </c>
      <c r="C59" s="1">
        <f t="shared" si="1"/>
        <v>491.67086758195626</v>
      </c>
      <c r="D59" s="39">
        <f>$D$58*(C59/$C$58)</f>
        <v>103.60000000000001</v>
      </c>
    </row>
    <row r="60" spans="1:4" x14ac:dyDescent="0.25">
      <c r="A60" s="3">
        <v>44105</v>
      </c>
      <c r="B60" s="84">
        <v>0.04</v>
      </c>
      <c r="C60" s="1">
        <f t="shared" si="1"/>
        <v>511.33770228523451</v>
      </c>
      <c r="D60" s="39">
        <f t="shared" ref="D60:D86" si="2">$D$58*(C60/$C$58)</f>
        <v>107.74400000000001</v>
      </c>
    </row>
    <row r="61" spans="1:4" x14ac:dyDescent="0.25">
      <c r="A61" s="3">
        <v>44136</v>
      </c>
      <c r="B61" s="84">
        <v>3.5999999999999997E-2</v>
      </c>
      <c r="C61" s="1">
        <f t="shared" si="1"/>
        <v>529.74585956750298</v>
      </c>
      <c r="D61" s="39">
        <f t="shared" si="2"/>
        <v>111.62278400000001</v>
      </c>
    </row>
    <row r="62" spans="1:4" x14ac:dyDescent="0.25">
      <c r="A62" s="3">
        <v>44166</v>
      </c>
      <c r="B62" s="25">
        <v>0.04</v>
      </c>
      <c r="C62" s="1">
        <f t="shared" si="1"/>
        <v>550.93569395020313</v>
      </c>
      <c r="D62" s="39">
        <f t="shared" si="2"/>
        <v>116.08769536000003</v>
      </c>
    </row>
    <row r="63" spans="1:4" x14ac:dyDescent="0.25">
      <c r="A63" s="3">
        <v>44197</v>
      </c>
      <c r="B63" s="25">
        <v>0.04</v>
      </c>
      <c r="C63" s="1">
        <f t="shared" si="1"/>
        <v>572.97312170821124</v>
      </c>
      <c r="D63" s="39">
        <f t="shared" si="2"/>
        <v>120.73120317440002</v>
      </c>
    </row>
    <row r="64" spans="1:4" x14ac:dyDescent="0.25">
      <c r="A64" s="3">
        <v>44228</v>
      </c>
      <c r="B64" s="25">
        <v>3.5999999999999997E-2</v>
      </c>
      <c r="C64" s="1">
        <f t="shared" si="1"/>
        <v>593.60015408970685</v>
      </c>
      <c r="D64" s="39">
        <f t="shared" si="2"/>
        <v>125.07752648867843</v>
      </c>
    </row>
    <row r="65" spans="1:4" x14ac:dyDescent="0.25">
      <c r="A65" s="3">
        <v>44256</v>
      </c>
      <c r="B65" s="25">
        <v>4.8000000000000001E-2</v>
      </c>
      <c r="C65" s="1">
        <f t="shared" si="1"/>
        <v>622.09296148601277</v>
      </c>
      <c r="D65" s="39">
        <f t="shared" si="2"/>
        <v>131.081247760135</v>
      </c>
    </row>
    <row r="66" spans="1:4" x14ac:dyDescent="0.25">
      <c r="A66" s="3">
        <v>44287</v>
      </c>
      <c r="B66" s="25">
        <v>4.1000000000000002E-2</v>
      </c>
      <c r="C66" s="1">
        <f t="shared" si="1"/>
        <v>647.59877290693919</v>
      </c>
      <c r="D66" s="39">
        <f t="shared" si="2"/>
        <v>136.45557891830049</v>
      </c>
    </row>
    <row r="67" spans="1:4" x14ac:dyDescent="0.25">
      <c r="A67" s="3">
        <v>44317</v>
      </c>
      <c r="B67" s="25">
        <v>3.3000000000000002E-2</v>
      </c>
      <c r="C67" s="1">
        <f t="shared" ref="C67:C86" si="3">C66*(1+B67)</f>
        <v>668.96953241286815</v>
      </c>
      <c r="D67" s="39">
        <f t="shared" si="2"/>
        <v>140.9586130226044</v>
      </c>
    </row>
    <row r="68" spans="1:4" x14ac:dyDescent="0.25">
      <c r="A68" s="3">
        <v>44348</v>
      </c>
      <c r="B68" s="25">
        <v>3.1E-2</v>
      </c>
      <c r="C68" s="1">
        <f t="shared" si="3"/>
        <v>689.70758791766696</v>
      </c>
      <c r="D68" s="39">
        <f t="shared" si="2"/>
        <v>145.32833002630511</v>
      </c>
    </row>
    <row r="69" spans="1:4" x14ac:dyDescent="0.25">
      <c r="A69" s="3">
        <v>44378</v>
      </c>
      <c r="B69" s="25">
        <v>0.03</v>
      </c>
      <c r="C69" s="1">
        <f t="shared" si="3"/>
        <v>710.39881555519696</v>
      </c>
      <c r="D69" s="39">
        <f t="shared" si="2"/>
        <v>149.68817992709427</v>
      </c>
    </row>
    <row r="70" spans="1:4" x14ac:dyDescent="0.25">
      <c r="A70" s="3">
        <v>44409</v>
      </c>
      <c r="B70" s="25">
        <v>2.8000000000000001E-2</v>
      </c>
      <c r="C70" s="1">
        <f t="shared" si="3"/>
        <v>730.28998239074247</v>
      </c>
      <c r="D70" s="39">
        <f t="shared" si="2"/>
        <v>153.87944896505289</v>
      </c>
    </row>
    <row r="71" spans="1:4" x14ac:dyDescent="0.25">
      <c r="A71" s="3">
        <v>44440</v>
      </c>
      <c r="B71" s="25">
        <v>2.5000000000000001E-2</v>
      </c>
      <c r="C71" s="1">
        <f t="shared" si="3"/>
        <v>748.54723195051099</v>
      </c>
      <c r="D71" s="39">
        <f t="shared" si="2"/>
        <v>157.72643518917923</v>
      </c>
    </row>
    <row r="72" spans="1:4" x14ac:dyDescent="0.25">
      <c r="A72" s="3">
        <v>44470</v>
      </c>
      <c r="B72" s="25">
        <v>2.7E-2</v>
      </c>
      <c r="C72" s="1">
        <f t="shared" si="3"/>
        <v>768.75800721317478</v>
      </c>
      <c r="D72" s="39">
        <f t="shared" si="2"/>
        <v>161.98504893928708</v>
      </c>
    </row>
    <row r="73" spans="1:4" x14ac:dyDescent="0.25">
      <c r="A73" s="3">
        <v>44501</v>
      </c>
      <c r="B73" s="25">
        <v>2.7E-2</v>
      </c>
      <c r="C73" s="1">
        <f t="shared" si="3"/>
        <v>789.51447340793038</v>
      </c>
      <c r="D73" s="39">
        <f t="shared" si="2"/>
        <v>166.35864526064779</v>
      </c>
    </row>
    <row r="74" spans="1:4" x14ac:dyDescent="0.25">
      <c r="A74" s="3">
        <v>44531</v>
      </c>
      <c r="B74" s="25">
        <v>3.1864167754472657E-2</v>
      </c>
      <c r="C74" s="1">
        <f t="shared" si="3"/>
        <v>814.67169503318485</v>
      </c>
      <c r="D74" s="39">
        <f t="shared" si="2"/>
        <v>171.65952504063989</v>
      </c>
    </row>
    <row r="75" spans="1:4" x14ac:dyDescent="0.25">
      <c r="A75" s="3">
        <v>44562</v>
      </c>
      <c r="B75" s="25">
        <v>3.2733035592573415E-2</v>
      </c>
      <c r="C75" s="1">
        <f t="shared" si="3"/>
        <v>841.33837262296822</v>
      </c>
      <c r="D75" s="39">
        <f t="shared" si="2"/>
        <v>177.27846238359942</v>
      </c>
    </row>
    <row r="76" spans="1:4" x14ac:dyDescent="0.25">
      <c r="A76" s="3">
        <v>44593</v>
      </c>
      <c r="B76" s="25">
        <v>3.2389036065945946E-2</v>
      </c>
      <c r="C76" s="1">
        <f t="shared" si="3"/>
        <v>868.58851151751787</v>
      </c>
      <c r="D76" s="39">
        <f t="shared" si="2"/>
        <v>183.02034089545728</v>
      </c>
    </row>
    <row r="77" spans="1:4" x14ac:dyDescent="0.25">
      <c r="A77" s="3">
        <v>44621</v>
      </c>
      <c r="B77" s="25">
        <v>3.9495168542006166E-2</v>
      </c>
      <c r="C77" s="1">
        <f t="shared" si="3"/>
        <v>902.89356117355248</v>
      </c>
      <c r="D77" s="39">
        <f t="shared" si="2"/>
        <v>190.24876010573877</v>
      </c>
    </row>
    <row r="78" spans="1:4" x14ac:dyDescent="0.25">
      <c r="A78" s="3">
        <v>44652</v>
      </c>
      <c r="B78" s="25">
        <v>3.4652724707606004E-2</v>
      </c>
      <c r="C78" s="1">
        <f t="shared" si="3"/>
        <v>934.18128318916968</v>
      </c>
      <c r="D78" s="39">
        <f t="shared" si="2"/>
        <v>196.84139801564632</v>
      </c>
    </row>
    <row r="79" spans="1:4" x14ac:dyDescent="0.25">
      <c r="A79" s="3">
        <v>44682</v>
      </c>
      <c r="B79" s="25">
        <v>2.4090024039313176E-2</v>
      </c>
      <c r="C79" s="1">
        <f t="shared" si="3"/>
        <v>956.68573275827316</v>
      </c>
      <c r="D79" s="39">
        <f t="shared" si="2"/>
        <v>201.58331202577523</v>
      </c>
    </row>
    <row r="80" spans="1:4" x14ac:dyDescent="0.25">
      <c r="A80" s="3">
        <v>44713</v>
      </c>
      <c r="B80" s="25">
        <v>2.2429708437989949E-2</v>
      </c>
      <c r="C80" s="1">
        <f t="shared" si="3"/>
        <v>978.14391481082589</v>
      </c>
      <c r="D80" s="39">
        <f t="shared" si="2"/>
        <v>206.10476694047773</v>
      </c>
    </row>
    <row r="81" spans="1:4" x14ac:dyDescent="0.25">
      <c r="A81" s="3">
        <v>44743</v>
      </c>
      <c r="B81" s="25">
        <v>2.3422716555196618E-2</v>
      </c>
      <c r="C81" s="1">
        <f t="shared" si="3"/>
        <v>1001.0547024776303</v>
      </c>
      <c r="D81" s="39">
        <f t="shared" si="2"/>
        <v>210.93230047719936</v>
      </c>
    </row>
    <row r="82" spans="1:4" x14ac:dyDescent="0.25">
      <c r="A82" s="3">
        <v>44774</v>
      </c>
      <c r="B82" s="25">
        <v>2.3926023783958805E-2</v>
      </c>
      <c r="C82" s="1">
        <f t="shared" si="3"/>
        <v>1025.0059610981536</v>
      </c>
      <c r="D82" s="39">
        <f t="shared" si="2"/>
        <v>215.97907171522195</v>
      </c>
    </row>
    <row r="83" spans="1:4" x14ac:dyDescent="0.25">
      <c r="A83" s="3">
        <v>44805</v>
      </c>
      <c r="B83" s="25">
        <v>2.654605970804922E-2</v>
      </c>
      <c r="C83" s="1">
        <f t="shared" si="3"/>
        <v>1052.2158305425714</v>
      </c>
      <c r="D83" s="39">
        <f t="shared" si="2"/>
        <v>221.71246504866323</v>
      </c>
    </row>
    <row r="84" spans="1:4" x14ac:dyDescent="0.25">
      <c r="A84" s="3">
        <v>44835</v>
      </c>
      <c r="B84" s="25">
        <v>2.7077231042383944E-2</v>
      </c>
      <c r="C84" s="1">
        <f t="shared" si="3"/>
        <v>1080.7069216926266</v>
      </c>
      <c r="D84" s="39">
        <f t="shared" si="2"/>
        <v>227.71582468976237</v>
      </c>
    </row>
    <row r="85" spans="1:4" x14ac:dyDescent="0.25">
      <c r="A85" s="3">
        <v>44866</v>
      </c>
      <c r="B85" s="25">
        <v>2.3637242184276656E-2</v>
      </c>
      <c r="C85" s="1">
        <f t="shared" si="3"/>
        <v>1106.2518529308993</v>
      </c>
      <c r="D85" s="39">
        <f t="shared" si="2"/>
        <v>233.09839878714658</v>
      </c>
    </row>
    <row r="86" spans="1:4" x14ac:dyDescent="0.25">
      <c r="A86" s="3">
        <v>44896</v>
      </c>
      <c r="B86" s="25">
        <v>3.1056175396418261E-2</v>
      </c>
      <c r="C86" s="1">
        <f t="shared" si="3"/>
        <v>1140.607804508134</v>
      </c>
      <c r="D86" s="39">
        <f t="shared" si="2"/>
        <v>240.33754354450446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D20"/>
  <sheetViews>
    <sheetView workbookViewId="0">
      <selection activeCell="J136" sqref="J136"/>
    </sheetView>
  </sheetViews>
  <sheetFormatPr baseColWidth="10" defaultRowHeight="15" x14ac:dyDescent="0.25"/>
  <cols>
    <col min="2" max="2" width="16.28515625" bestFit="1" customWidth="1"/>
    <col min="6" max="6" width="17.42578125" bestFit="1" customWidth="1"/>
  </cols>
  <sheetData>
    <row r="1" spans="1:4" x14ac:dyDescent="0.25">
      <c r="A1" t="s">
        <v>85</v>
      </c>
      <c r="B1" t="s">
        <v>58</v>
      </c>
      <c r="C1" t="s">
        <v>67</v>
      </c>
      <c r="D1" t="s">
        <v>100</v>
      </c>
    </row>
    <row r="2" spans="1:4" x14ac:dyDescent="0.25">
      <c r="A2" t="s">
        <v>86</v>
      </c>
      <c r="B2" t="s">
        <v>70</v>
      </c>
      <c r="C2" s="36">
        <v>0.27</v>
      </c>
      <c r="D2" s="3">
        <v>44197</v>
      </c>
    </row>
    <row r="3" spans="1:4" x14ac:dyDescent="0.25">
      <c r="A3" t="s">
        <v>87</v>
      </c>
      <c r="B3" t="s">
        <v>71</v>
      </c>
      <c r="C3" s="36"/>
      <c r="D3" s="3">
        <v>44228</v>
      </c>
    </row>
    <row r="4" spans="1:4" x14ac:dyDescent="0.25">
      <c r="A4" t="s">
        <v>88</v>
      </c>
      <c r="B4" t="s">
        <v>72</v>
      </c>
      <c r="C4" s="84"/>
      <c r="D4" s="3">
        <v>44256</v>
      </c>
    </row>
    <row r="5" spans="1:4" x14ac:dyDescent="0.25">
      <c r="B5" t="s">
        <v>73</v>
      </c>
      <c r="D5" s="3">
        <v>44287</v>
      </c>
    </row>
    <row r="6" spans="1:4" x14ac:dyDescent="0.25">
      <c r="D6" s="3">
        <v>44317</v>
      </c>
    </row>
    <row r="7" spans="1:4" x14ac:dyDescent="0.25">
      <c r="D7" s="3">
        <v>44348</v>
      </c>
    </row>
    <row r="8" spans="1:4" x14ac:dyDescent="0.25">
      <c r="D8" s="3">
        <v>44378</v>
      </c>
    </row>
    <row r="9" spans="1:4" x14ac:dyDescent="0.25">
      <c r="D9" s="3">
        <v>44409</v>
      </c>
    </row>
    <row r="10" spans="1:4" x14ac:dyDescent="0.25">
      <c r="D10" s="3">
        <v>44440</v>
      </c>
    </row>
    <row r="11" spans="1:4" x14ac:dyDescent="0.25">
      <c r="D11" s="3">
        <v>44470</v>
      </c>
    </row>
    <row r="12" spans="1:4" x14ac:dyDescent="0.25">
      <c r="D12" s="3">
        <v>44501</v>
      </c>
    </row>
    <row r="13" spans="1:4" x14ac:dyDescent="0.25">
      <c r="D13" s="3">
        <v>44531</v>
      </c>
    </row>
    <row r="14" spans="1:4" x14ac:dyDescent="0.25">
      <c r="D14" s="3">
        <v>44562</v>
      </c>
    </row>
    <row r="15" spans="1:4" x14ac:dyDescent="0.25">
      <c r="D15" s="3">
        <v>44593</v>
      </c>
    </row>
    <row r="16" spans="1:4" x14ac:dyDescent="0.25">
      <c r="D16" s="3">
        <v>44621</v>
      </c>
    </row>
    <row r="17" spans="4:4" x14ac:dyDescent="0.25">
      <c r="D17" s="3">
        <v>44652</v>
      </c>
    </row>
    <row r="18" spans="4:4" x14ac:dyDescent="0.25">
      <c r="D18" s="3">
        <v>44682</v>
      </c>
    </row>
    <row r="19" spans="4:4" x14ac:dyDescent="0.25">
      <c r="D19" s="3">
        <v>44713</v>
      </c>
    </row>
    <row r="20" spans="4:4" x14ac:dyDescent="0.25">
      <c r="D20" s="3">
        <v>44743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Carga de datos</vt:lpstr>
      <vt:lpstr>Resultado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ANDINO</dc:creator>
  <cp:lastModifiedBy>Colegio de Lenguas Extranjeras</cp:lastModifiedBy>
  <dcterms:created xsi:type="dcterms:W3CDTF">2019-03-26T21:44:11Z</dcterms:created>
  <dcterms:modified xsi:type="dcterms:W3CDTF">2023-05-23T12:00:47Z</dcterms:modified>
</cp:coreProperties>
</file>